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embeddings/oleObject1.bin" ContentType="application/vnd.openxmlformats-officedocument.oleObject"/>
  <Override PartName="/xl/drawings/drawing7.xml" ContentType="application/vnd.openxmlformats-officedocument.drawing+xml"/>
  <Override PartName="/xl/tables/table4.xml" ContentType="application/vnd.openxmlformats-officedocument.spreadsheetml.table+xml"/>
  <Override PartName="/xl/comments1.xml" ContentType="application/vnd.openxmlformats-officedocument.spreadsheetml.comments+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r5654\Desktop\"/>
    </mc:Choice>
  </mc:AlternateContent>
  <workbookProtection workbookAlgorithmName="SHA-512" workbookHashValue="PJHFFSwRtfs/awaNK745lOzgCp4kDJQ+bLXBUxlvVwhfSALn95uRLpvXdiJesvSkYvm38NLjN59PMP4uFPMNJA==" workbookSaltValue="VqNot9mZ5QVPbgDpALhOeg==" workbookSpinCount="100000" lockStructure="1"/>
  <bookViews>
    <workbookView xWindow="0" yWindow="0" windowWidth="28800" windowHeight="12300"/>
  </bookViews>
  <sheets>
    <sheet name="Introduction" sheetId="11" r:id="rId1"/>
    <sheet name="A - Contact Info" sheetId="14" r:id="rId2"/>
    <sheet name="B - Product Info" sheetId="15" r:id="rId3"/>
    <sheet name="C - Composition " sheetId="18" r:id="rId4"/>
    <sheet name="D - Regulatory Info" sheetId="19" r:id="rId5"/>
    <sheet name="E - Sustainability" sheetId="35" r:id="rId6"/>
    <sheet name="F - Attachments" sheetId="20" r:id="rId7"/>
    <sheet name="Translations" sheetId="12" state="hidden" r:id="rId8"/>
    <sheet name="Substances with Addl Questions" sheetId="21" state="hidden" r:id="rId9"/>
    <sheet name="RSL" sheetId="31" state="hidden" r:id="rId10"/>
    <sheet name="Dropdowns" sheetId="16" state="hidden" r:id="rId11"/>
  </sheets>
  <definedNames>
    <definedName name="_xlnm._FilterDatabase" localSheetId="8" hidden="1">'Substances with Addl Questions'!$A$1:$C$65</definedName>
    <definedName name="_xlnm._FilterDatabase" localSheetId="7" hidden="1">Translations!#REF!</definedName>
    <definedName name="BiocideRegENG" localSheetId="5">Table7[English]</definedName>
    <definedName name="BiocideRegENG">Table7[English]</definedName>
    <definedName name="CASwAddlQuestions" localSheetId="5">Table5[]</definedName>
    <definedName name="CASwAddlQuestions">Table5[]</definedName>
    <definedName name="ChemInvENG" localSheetId="5">Table8[English]</definedName>
    <definedName name="ChemInvENG">Table8[English]</definedName>
    <definedName name="DropDownBiocideRegENG" localSheetId="5">Table7[English]</definedName>
    <definedName name="DropDownBiocideRegENG">Table7[English]</definedName>
    <definedName name="DropDownBiocideTRANS" localSheetId="5">Table7[Translation Concatenate]</definedName>
    <definedName name="DropDownBiocideTRANS">Table7[Translation Concatenate]</definedName>
    <definedName name="DropDownChemInvCAENG" localSheetId="5">Table8[English]</definedName>
    <definedName name="DropDownChemInvCAENG">Table8[English]</definedName>
    <definedName name="DropDownChemInvCATRANS" localSheetId="5">Table8[Translation Concatenate]</definedName>
    <definedName name="DropDownChemInvCATRANS">Table8[Translation Concatenate]</definedName>
    <definedName name="DropDownChemInvEUENG" localSheetId="5">Table9[English]</definedName>
    <definedName name="DropDownChemInvEUENG">Table9[English]</definedName>
    <definedName name="DropDownChemInvEUTRANS" localSheetId="5">Table9[Translation Concatenate]</definedName>
    <definedName name="DropDownChemInvEUTRANS">Table9[Translation Concatenate]</definedName>
    <definedName name="DropDownChemInvSTDENG" localSheetId="5">Table10[English]</definedName>
    <definedName name="DropDownChemInvSTDENG">Table10[English]</definedName>
    <definedName name="DropDownChemInvSTDTRANS" localSheetId="5">Table10[Translation Concatenate]</definedName>
    <definedName name="DropDownChemInvSTDTRANS">Table10[Translation Concatenate]</definedName>
    <definedName name="DropDownChemInvUSENG" localSheetId="5">Table925[English]</definedName>
    <definedName name="DropDownChemInvUSENG">Table925[English]</definedName>
    <definedName name="DropDownChemInvUSTRANS" localSheetId="5">Table925[Translation Concatenate]</definedName>
    <definedName name="DropDownChemInvUSTRANS">Table925[Translation Concatenate]</definedName>
    <definedName name="DropDownComponentTypeENG" localSheetId="5">Table11[English]</definedName>
    <definedName name="DropDownComponentTypeENG">Table11[English]</definedName>
    <definedName name="DropDownComponentTypeTRANS" localSheetId="5">Table11[Translation Concatenate]</definedName>
    <definedName name="DropDownComponentTypeTRANS">Table11[Translation Concatenate]</definedName>
    <definedName name="DropDownDensityENG" localSheetId="5">Table12[English]</definedName>
    <definedName name="DropDownDensityENG">Table12[English]</definedName>
    <definedName name="DropDownDensityTRANS" localSheetId="5">Table12[Translation Concatenate]</definedName>
    <definedName name="DropDownDensityTRANS">Table12[Translation Concatenate]</definedName>
    <definedName name="DropDownFlashPointMethENG" localSheetId="5">Table13[English]</definedName>
    <definedName name="DropDownFlashPointMethENG">Table13[English]</definedName>
    <definedName name="DropDownFlashPointMethTRANS" localSheetId="5">Table13[Translation Concatenate]</definedName>
    <definedName name="DropDownFlashPointMethTRANS">Table13[Translation Concatenate]</definedName>
    <definedName name="DropDownImpurityENG" localSheetId="5">Table14[English]</definedName>
    <definedName name="DropDownImpurityENG">Table14[English]</definedName>
    <definedName name="DropDownImpurityTRANS" localSheetId="5">Table14[Translation Concatenate]</definedName>
    <definedName name="DropDownImpurityTRANS">Table14[Translation Concatenate]</definedName>
    <definedName name="DropDownNanoBondENG" localSheetId="5">Table2026[English]</definedName>
    <definedName name="DropDownNanoBondENG">Table2026[English]</definedName>
    <definedName name="DropDownNanoBondTRANS" localSheetId="5">Table2026[Translation Concatenate]</definedName>
    <definedName name="DropDownNanoBondTRANS">Table2026[Translation Concatenate]</definedName>
    <definedName name="DropDownNanoCompENG" localSheetId="5">Table202627282930[English]</definedName>
    <definedName name="DropDownNanoCompENG">Table202627282930[English]</definedName>
    <definedName name="DropDownNanoCompTRANS" localSheetId="5">Table202627282930[Translation Concatenate]</definedName>
    <definedName name="DropDownNanoCompTRANS">Table202627282930[Translation Concatenate]</definedName>
    <definedName name="DropDownNanoDustENG" localSheetId="5">Table202627[English]</definedName>
    <definedName name="DropDownNanoDustENG">Table202627[English]</definedName>
    <definedName name="DropDownNanoDustTRANS" localSheetId="5">Table202627[Translation Concatenate]</definedName>
    <definedName name="DropDownNanoDustTRANS">Table202627[Translation Concatenate]</definedName>
    <definedName name="DropDownNanoPartSizeENG" localSheetId="5">Table2026272829[English]</definedName>
    <definedName name="DropDownNanoPartSizeENG">Table2026272829[English]</definedName>
    <definedName name="DropDownNanoPartSizeTRANS" localSheetId="5">Table2026272829[Translation Concatenate]</definedName>
    <definedName name="DropDownNanoPartSizeTRANS">Table2026272829[Translation Concatenate]</definedName>
    <definedName name="DropDownNanoShapeENG" localSheetId="5">Table2024[English]</definedName>
    <definedName name="DropDownNanoShapeENG">Table2024[English]</definedName>
    <definedName name="DropDownNanoShapeTRANS" localSheetId="5">Table2024[Translation Concatenate]</definedName>
    <definedName name="DropDownNanoShapeTRANS">Table2024[Translation Concatenate]</definedName>
    <definedName name="DropDownNanoSurfENG" localSheetId="5">Table20262728[English]</definedName>
    <definedName name="DropDownNanoSurfENG">Table20262728[English]</definedName>
    <definedName name="DropDownNanoSurfTRANS" localSheetId="5">Table20262728[Translation Concatenate]</definedName>
    <definedName name="DropDownNanoSurfTRANS">Table20262728[Translation Concatenate]</definedName>
    <definedName name="DropDownPhysicalDescENG" localSheetId="5">Table15[English]</definedName>
    <definedName name="DropDownPhysicalDescENG">Table15[English]</definedName>
    <definedName name="DropDownPhysicalDescTRANS" localSheetId="5">Table15[Translation Concatenate]</definedName>
    <definedName name="DropDownPhysicalDescTRANS">Table15[Translation Concatenate]</definedName>
    <definedName name="DropDownPhysStateENG" localSheetId="5">Table16[English]</definedName>
    <definedName name="DropDownPhysStateENG">Table16[English]</definedName>
    <definedName name="DropDownPhysStateTRANS" localSheetId="5">Table16[Translation Concatenate]</definedName>
    <definedName name="DropDownPhysStateTRANS">Table16[Translation Concatenate]</definedName>
    <definedName name="DropDownShelfLifeENG" localSheetId="5">Table18[English]</definedName>
    <definedName name="DropDownShelfLifeENG">Table18[English]</definedName>
    <definedName name="DropDownShelfLifeTRANS" localSheetId="5">Table18[Translation Concatenate]</definedName>
    <definedName name="DropDownShelfLifeTRANS">Table18[Translation Concatenate]</definedName>
    <definedName name="DropDownTempENG" localSheetId="5">Table19[English]</definedName>
    <definedName name="DropDownTempENG">Table19[English]</definedName>
    <definedName name="DropDownTempTRANS" localSheetId="5">Table19[Translation Concatenate]</definedName>
    <definedName name="DropDownTempTRANS">Table19[Translation Concatenate]</definedName>
    <definedName name="DropDownYesNoENG" localSheetId="5">Table20[English]</definedName>
    <definedName name="DropDownYesNoENG">Table20[English]</definedName>
    <definedName name="DropDownYesNoTRANS" localSheetId="5">Table20[Translation Concatenate]</definedName>
    <definedName name="DropDownYesNoTRANS">Table20[Translation Concatenate]</definedName>
    <definedName name="PARTA">'A - Contact Info'!$A$3</definedName>
    <definedName name="PARTB">'A - Contact Info'!$A$67</definedName>
    <definedName name="PARTC">'B - Product Info'!$A$3</definedName>
    <definedName name="PARTDCOMP" localSheetId="5">'C - Composition '!#REF!</definedName>
    <definedName name="PARTDCOMP">'C - Composition '!#REF!</definedName>
    <definedName name="PARTDTRACE" localSheetId="5">#REF!</definedName>
    <definedName name="PARTDTRACE">#REF!</definedName>
    <definedName name="PARTEREG">'D - Regulatory Info'!$A$3</definedName>
    <definedName name="PARTFATTACH">'F - Attachments'!$A$3</definedName>
    <definedName name="_xlnm.Print_Area" localSheetId="1">'A - Contact Info'!$A$1:$T$90</definedName>
    <definedName name="_xlnm.Print_Area" localSheetId="2">'B - Product Info'!$A$1:$T$129</definedName>
    <definedName name="_xlnm.Print_Area" localSheetId="3">'C - Composition '!$A$1:$E$119</definedName>
    <definedName name="_xlnm.Print_Area" localSheetId="4">'D - Regulatory Info'!$A$1:$T$94</definedName>
    <definedName name="_xlnm.Print_Area" localSheetId="5">'E - Sustainability'!$A$1:$F$101</definedName>
    <definedName name="_xlnm.Print_Area" localSheetId="6">'F - Attachments'!$A$1:$T$45</definedName>
    <definedName name="_xlnm.Print_Area" localSheetId="0">Introduction!$A$1:$U$30</definedName>
    <definedName name="_xlnm.Print_Titles" localSheetId="1">'A - Contact Info'!$1:$5</definedName>
    <definedName name="_xlnm.Print_Titles" localSheetId="2">'B - Product Info'!$1:$5</definedName>
    <definedName name="_xlnm.Print_Titles" localSheetId="3">'C - Composition '!$1:$4</definedName>
    <definedName name="_xlnm.Print_Titles" localSheetId="4">'D - Regulatory Info'!$1:$5</definedName>
    <definedName name="_xlnm.Print_Titles" localSheetId="5">'E - Sustainability'!$1:$5</definedName>
    <definedName name="_xlnm.Print_Titles" localSheetId="6">'F - Attachments'!$1:$5</definedName>
    <definedName name="_xlnm.Print_Titles" localSheetId="0">Introduction!$1:$2</definedName>
    <definedName name="RSLtbl" localSheetId="5">Table17[]</definedName>
    <definedName name="RSLtbl">Table17[]</definedName>
    <definedName name="TranslationTable" localSheetId="5">Table2[]</definedName>
    <definedName name="TranslationTable">Table2[]</definedName>
  </definedNames>
  <calcPr calcId="162913"/>
</workbook>
</file>

<file path=xl/calcChain.xml><?xml version="1.0" encoding="utf-8"?>
<calcChain xmlns="http://schemas.openxmlformats.org/spreadsheetml/2006/main">
  <c r="A77" i="35" l="1"/>
  <c r="A59" i="35"/>
  <c r="B83" i="35" l="1"/>
  <c r="B89" i="35"/>
  <c r="B73" i="35"/>
  <c r="C32" i="18" l="1"/>
  <c r="A34" i="18"/>
  <c r="C30" i="18" l="1"/>
  <c r="C28" i="18"/>
  <c r="C26" i="18"/>
  <c r="A32" i="18"/>
  <c r="A30" i="18"/>
  <c r="A28" i="18"/>
  <c r="B93" i="35"/>
  <c r="B100" i="35"/>
  <c r="B98" i="35"/>
  <c r="B96" i="35"/>
  <c r="B80" i="35"/>
  <c r="B70" i="35"/>
  <c r="B68" i="35"/>
  <c r="B64" i="35"/>
  <c r="B62" i="35"/>
  <c r="B55" i="35"/>
  <c r="B51" i="35"/>
  <c r="B42" i="35"/>
  <c r="B48" i="35"/>
  <c r="B46" i="35"/>
  <c r="B44" i="35"/>
  <c r="B38" i="35"/>
  <c r="B35" i="35"/>
  <c r="B33" i="35"/>
  <c r="B30" i="35"/>
  <c r="B28" i="35"/>
  <c r="B26" i="35" l="1"/>
  <c r="B24" i="35"/>
  <c r="B22" i="35"/>
  <c r="B20" i="35"/>
  <c r="B18" i="35"/>
  <c r="B15" i="35"/>
  <c r="B12" i="35" l="1"/>
  <c r="A9" i="35"/>
  <c r="A2" i="35"/>
  <c r="A6" i="35"/>
  <c r="G57" i="35" l="1"/>
  <c r="G53" i="35"/>
  <c r="G40" i="35"/>
  <c r="C187" i="16" l="1"/>
  <c r="D187" i="16" s="1"/>
  <c r="C188" i="16"/>
  <c r="D188" i="16" s="1"/>
  <c r="C189" i="16"/>
  <c r="D189" i="16" s="1"/>
  <c r="C186" i="16"/>
  <c r="D186" i="16" s="1"/>
  <c r="C185" i="16"/>
  <c r="D185" i="16" s="1"/>
  <c r="A36" i="19" l="1"/>
  <c r="C75" i="15" l="1"/>
  <c r="C73" i="15"/>
  <c r="B71" i="15"/>
  <c r="B69" i="15"/>
  <c r="B95" i="15"/>
  <c r="A32" i="19" l="1"/>
  <c r="C24" i="18"/>
  <c r="A26" i="18"/>
  <c r="V128" i="15" l="1"/>
  <c r="V122" i="15"/>
  <c r="V118" i="15"/>
  <c r="V110" i="15"/>
  <c r="C16" i="18" l="1"/>
  <c r="B128" i="15" l="1"/>
  <c r="B126" i="15"/>
  <c r="B124" i="15"/>
  <c r="B122" i="15"/>
  <c r="B120" i="15"/>
  <c r="B118" i="15"/>
  <c r="B116" i="15"/>
  <c r="B114" i="15"/>
  <c r="B112" i="15"/>
  <c r="B110" i="15"/>
  <c r="B108" i="15"/>
  <c r="B106" i="15"/>
  <c r="B104" i="15"/>
  <c r="B102" i="15"/>
  <c r="B99" i="15"/>
  <c r="B97" i="15"/>
  <c r="B93" i="15"/>
  <c r="B37" i="15" l="1"/>
  <c r="B88" i="14"/>
  <c r="C155" i="16" l="1"/>
  <c r="D155" i="16" s="1"/>
  <c r="C74" i="16"/>
  <c r="D74" i="16" s="1"/>
  <c r="C11" i="16"/>
  <c r="D11" i="16" s="1"/>
  <c r="C180" i="16" l="1"/>
  <c r="D180" i="16" s="1"/>
  <c r="C179" i="16"/>
  <c r="D179" i="16" s="1"/>
  <c r="C178" i="16"/>
  <c r="D178" i="16" s="1"/>
  <c r="C177" i="16"/>
  <c r="D177" i="16" s="1"/>
  <c r="C176" i="16"/>
  <c r="D176" i="16" s="1"/>
  <c r="C175" i="16"/>
  <c r="D175" i="16" s="1"/>
  <c r="C174" i="16"/>
  <c r="D174" i="16" s="1"/>
  <c r="C170" i="16"/>
  <c r="D170" i="16" s="1"/>
  <c r="C169" i="16"/>
  <c r="D169" i="16" s="1"/>
  <c r="C168" i="16"/>
  <c r="D168" i="16" s="1"/>
  <c r="C167" i="16"/>
  <c r="D167" i="16" s="1"/>
  <c r="C166" i="16"/>
  <c r="D166" i="16" s="1"/>
  <c r="C165" i="16"/>
  <c r="D165" i="16" s="1"/>
  <c r="C164" i="16"/>
  <c r="D164" i="16" s="1"/>
  <c r="C163" i="16"/>
  <c r="D163" i="16" s="1"/>
  <c r="C162" i="16"/>
  <c r="D162" i="16" s="1"/>
  <c r="C161" i="16"/>
  <c r="D161" i="16" s="1"/>
  <c r="C157" i="16"/>
  <c r="D157" i="16" s="1"/>
  <c r="C156" i="16"/>
  <c r="D156" i="16" s="1"/>
  <c r="C140" i="16"/>
  <c r="D140" i="16" s="1"/>
  <c r="C152" i="16"/>
  <c r="D152" i="16" s="1"/>
  <c r="C153" i="16"/>
  <c r="D153" i="16" s="1"/>
  <c r="C148" i="16"/>
  <c r="D148" i="16" s="1"/>
  <c r="C154" i="16"/>
  <c r="D154" i="16" s="1"/>
  <c r="C144" i="16"/>
  <c r="D144" i="16" s="1"/>
  <c r="C151" i="16"/>
  <c r="D151" i="16" s="1"/>
  <c r="C150" i="16"/>
  <c r="D150" i="16" s="1"/>
  <c r="C142" i="16"/>
  <c r="D142" i="16" s="1"/>
  <c r="C146" i="16"/>
  <c r="D146" i="16" s="1"/>
  <c r="C139" i="16"/>
  <c r="D139" i="16" s="1"/>
  <c r="C141" i="16"/>
  <c r="D141" i="16" s="1"/>
  <c r="C145" i="16"/>
  <c r="D145" i="16" s="1"/>
  <c r="C149" i="16"/>
  <c r="D149" i="16" s="1"/>
  <c r="C143" i="16"/>
  <c r="D143" i="16" s="1"/>
  <c r="C147" i="16"/>
  <c r="D147" i="16" s="1"/>
  <c r="C134" i="16"/>
  <c r="D134" i="16" s="1"/>
  <c r="C135" i="16"/>
  <c r="D135" i="16" s="1"/>
  <c r="C133" i="16"/>
  <c r="D133" i="16" s="1"/>
  <c r="C132" i="16"/>
  <c r="D132" i="16" s="1"/>
  <c r="C125" i="16" l="1"/>
  <c r="D125" i="16" s="1"/>
  <c r="C128" i="16"/>
  <c r="D128" i="16" s="1"/>
  <c r="C127" i="16"/>
  <c r="D127" i="16" s="1"/>
  <c r="C126" i="16"/>
  <c r="D126" i="16" s="1"/>
  <c r="C124" i="16"/>
  <c r="D124" i="16" s="1"/>
  <c r="C123" i="16"/>
  <c r="D123" i="16" s="1"/>
  <c r="C117" i="16" l="1"/>
  <c r="D117" i="16" s="1"/>
  <c r="C119" i="16"/>
  <c r="D119" i="16" s="1"/>
  <c r="C118" i="16"/>
  <c r="D118" i="16" s="1"/>
  <c r="C116" i="16"/>
  <c r="D116" i="16" s="1"/>
  <c r="C106" i="16"/>
  <c r="D106" i="16" s="1"/>
  <c r="C107" i="16"/>
  <c r="D107" i="16" s="1"/>
  <c r="C108" i="16"/>
  <c r="D108" i="16" s="1"/>
  <c r="C109" i="16"/>
  <c r="D109" i="16" s="1"/>
  <c r="C110" i="16"/>
  <c r="D110" i="16" s="1"/>
  <c r="C111" i="16"/>
  <c r="D111" i="16" s="1"/>
  <c r="C105" i="16"/>
  <c r="D105" i="16" s="1"/>
  <c r="C112" i="16"/>
  <c r="D112" i="16" s="1"/>
  <c r="D65" i="21" l="1"/>
  <c r="D64" i="21"/>
  <c r="D2" i="21"/>
  <c r="D39" i="18" l="1"/>
  <c r="P41" i="18" l="1"/>
  <c r="P42" i="18"/>
  <c r="P43" i="18"/>
  <c r="P44" i="18"/>
  <c r="P45" i="18"/>
  <c r="P46" i="18"/>
  <c r="P47" i="18"/>
  <c r="P48" i="18"/>
  <c r="P49" i="18"/>
  <c r="P50" i="18"/>
  <c r="P51" i="18"/>
  <c r="P52" i="18"/>
  <c r="P53" i="18"/>
  <c r="P54" i="18"/>
  <c r="P55" i="18"/>
  <c r="P56" i="18"/>
  <c r="P57" i="18"/>
  <c r="P58" i="18"/>
  <c r="P59" i="18"/>
  <c r="P60" i="18"/>
  <c r="P61" i="18"/>
  <c r="P62" i="18"/>
  <c r="P63" i="18"/>
  <c r="P64" i="18"/>
  <c r="P65" i="18"/>
  <c r="P66" i="18"/>
  <c r="P67" i="18"/>
  <c r="P68" i="18"/>
  <c r="P69" i="18"/>
  <c r="P70" i="18"/>
  <c r="P71" i="18"/>
  <c r="P72" i="18"/>
  <c r="P73" i="18"/>
  <c r="P74" i="18"/>
  <c r="P75" i="18"/>
  <c r="P76" i="18"/>
  <c r="P77" i="18"/>
  <c r="P78" i="18"/>
  <c r="P79" i="18"/>
  <c r="P80" i="18"/>
  <c r="P81" i="18"/>
  <c r="P82" i="18"/>
  <c r="P83" i="18"/>
  <c r="P84" i="18"/>
  <c r="P85" i="18"/>
  <c r="P86" i="18"/>
  <c r="P87" i="18"/>
  <c r="P88" i="18"/>
  <c r="P89" i="18"/>
  <c r="P90" i="18"/>
  <c r="P91" i="18"/>
  <c r="P92" i="18"/>
  <c r="P93" i="18"/>
  <c r="P94" i="18"/>
  <c r="P95" i="18"/>
  <c r="P96" i="18"/>
  <c r="N42" i="18" l="1"/>
  <c r="O42" i="18" s="1"/>
  <c r="Q42" i="18" s="1"/>
  <c r="N43" i="18"/>
  <c r="O43" i="18" s="1"/>
  <c r="Q43" i="18" s="1"/>
  <c r="N44" i="18"/>
  <c r="O44" i="18" s="1"/>
  <c r="Q44" i="18" s="1"/>
  <c r="N45" i="18"/>
  <c r="O45" i="18" s="1"/>
  <c r="Q45" i="18" s="1"/>
  <c r="N46" i="18"/>
  <c r="O46" i="18" s="1"/>
  <c r="Q46" i="18" s="1"/>
  <c r="N47" i="18"/>
  <c r="O47" i="18" s="1"/>
  <c r="Q47" i="18" s="1"/>
  <c r="N48" i="18"/>
  <c r="O48" i="18" s="1"/>
  <c r="Q48" i="18" s="1"/>
  <c r="N49" i="18"/>
  <c r="O49" i="18" s="1"/>
  <c r="Q49" i="18" s="1"/>
  <c r="N50" i="18"/>
  <c r="O50" i="18" s="1"/>
  <c r="Q50" i="18" s="1"/>
  <c r="N51" i="18"/>
  <c r="O51" i="18" s="1"/>
  <c r="Q51" i="18" s="1"/>
  <c r="N52" i="18"/>
  <c r="O52" i="18" s="1"/>
  <c r="Q52" i="18" s="1"/>
  <c r="N53" i="18"/>
  <c r="O53" i="18" s="1"/>
  <c r="Q53" i="18" s="1"/>
  <c r="N54" i="18"/>
  <c r="O54" i="18" s="1"/>
  <c r="Q54" i="18" s="1"/>
  <c r="N55" i="18"/>
  <c r="O55" i="18" s="1"/>
  <c r="Q55" i="18" s="1"/>
  <c r="N56" i="18"/>
  <c r="O56" i="18" s="1"/>
  <c r="Q56" i="18" s="1"/>
  <c r="N57" i="18"/>
  <c r="O57" i="18" s="1"/>
  <c r="Q57" i="18" s="1"/>
  <c r="N58" i="18"/>
  <c r="O58" i="18" s="1"/>
  <c r="Q58" i="18" s="1"/>
  <c r="N59" i="18"/>
  <c r="O59" i="18" s="1"/>
  <c r="Q59" i="18" s="1"/>
  <c r="N60" i="18"/>
  <c r="O60" i="18" s="1"/>
  <c r="Q60" i="18" s="1"/>
  <c r="N61" i="18"/>
  <c r="O61" i="18" s="1"/>
  <c r="Q61" i="18" s="1"/>
  <c r="N62" i="18"/>
  <c r="O62" i="18" s="1"/>
  <c r="Q62" i="18" s="1"/>
  <c r="N63" i="18"/>
  <c r="O63" i="18" s="1"/>
  <c r="Q63" i="18" s="1"/>
  <c r="N64" i="18"/>
  <c r="O64" i="18" s="1"/>
  <c r="Q64" i="18" s="1"/>
  <c r="N65" i="18"/>
  <c r="O65" i="18" s="1"/>
  <c r="Q65" i="18" s="1"/>
  <c r="N66" i="18"/>
  <c r="O66" i="18" s="1"/>
  <c r="Q66" i="18" s="1"/>
  <c r="N67" i="18"/>
  <c r="O67" i="18" s="1"/>
  <c r="Q67" i="18" s="1"/>
  <c r="N68" i="18"/>
  <c r="O68" i="18" s="1"/>
  <c r="Q68" i="18" s="1"/>
  <c r="N69" i="18"/>
  <c r="O69" i="18" s="1"/>
  <c r="Q69" i="18" s="1"/>
  <c r="N70" i="18"/>
  <c r="O70" i="18" s="1"/>
  <c r="Q70" i="18" s="1"/>
  <c r="N71" i="18"/>
  <c r="O71" i="18" s="1"/>
  <c r="Q71" i="18" s="1"/>
  <c r="N72" i="18"/>
  <c r="O72" i="18" s="1"/>
  <c r="Q72" i="18" s="1"/>
  <c r="N73" i="18"/>
  <c r="O73" i="18" s="1"/>
  <c r="Q73" i="18" s="1"/>
  <c r="N74" i="18"/>
  <c r="O74" i="18" s="1"/>
  <c r="Q74" i="18" s="1"/>
  <c r="N75" i="18"/>
  <c r="O75" i="18" s="1"/>
  <c r="Q75" i="18" s="1"/>
  <c r="N76" i="18"/>
  <c r="O76" i="18" s="1"/>
  <c r="Q76" i="18" s="1"/>
  <c r="N77" i="18"/>
  <c r="O77" i="18" s="1"/>
  <c r="Q77" i="18" s="1"/>
  <c r="N78" i="18"/>
  <c r="O78" i="18" s="1"/>
  <c r="Q78" i="18" s="1"/>
  <c r="N79" i="18"/>
  <c r="O79" i="18" s="1"/>
  <c r="Q79" i="18" s="1"/>
  <c r="N80" i="18"/>
  <c r="O80" i="18" s="1"/>
  <c r="Q80" i="18" s="1"/>
  <c r="N81" i="18"/>
  <c r="O81" i="18" s="1"/>
  <c r="Q81" i="18" s="1"/>
  <c r="N82" i="18"/>
  <c r="O82" i="18" s="1"/>
  <c r="Q82" i="18" s="1"/>
  <c r="N83" i="18"/>
  <c r="O83" i="18" s="1"/>
  <c r="Q83" i="18" s="1"/>
  <c r="N84" i="18"/>
  <c r="O84" i="18" s="1"/>
  <c r="Q84" i="18" s="1"/>
  <c r="N85" i="18"/>
  <c r="O85" i="18" s="1"/>
  <c r="Q85" i="18" s="1"/>
  <c r="N86" i="18"/>
  <c r="O86" i="18" s="1"/>
  <c r="Q86" i="18" s="1"/>
  <c r="N87" i="18"/>
  <c r="O87" i="18" s="1"/>
  <c r="Q87" i="18" s="1"/>
  <c r="N88" i="18"/>
  <c r="O88" i="18" s="1"/>
  <c r="Q88" i="18" s="1"/>
  <c r="N89" i="18"/>
  <c r="O89" i="18" s="1"/>
  <c r="Q89" i="18" s="1"/>
  <c r="N90" i="18"/>
  <c r="O90" i="18" s="1"/>
  <c r="Q90" i="18" s="1"/>
  <c r="N91" i="18"/>
  <c r="O91" i="18" s="1"/>
  <c r="Q91" i="18" s="1"/>
  <c r="N92" i="18"/>
  <c r="O92" i="18" s="1"/>
  <c r="Q92" i="18" s="1"/>
  <c r="N93" i="18"/>
  <c r="O93" i="18" s="1"/>
  <c r="Q93" i="18" s="1"/>
  <c r="N94" i="18"/>
  <c r="O94" i="18" s="1"/>
  <c r="Q94" i="18" s="1"/>
  <c r="N95" i="18"/>
  <c r="O95" i="18" s="1"/>
  <c r="Q95" i="18" s="1"/>
  <c r="N96" i="18"/>
  <c r="O96" i="18" s="1"/>
  <c r="Q96" i="18" s="1"/>
  <c r="N41" i="18"/>
  <c r="O41" i="18" s="1"/>
  <c r="Q41" i="18" s="1"/>
  <c r="D59" i="21" l="1"/>
  <c r="D27" i="21" l="1"/>
  <c r="D28" i="21"/>
  <c r="D29" i="21"/>
  <c r="D30" i="21"/>
  <c r="D31" i="21"/>
  <c r="D32" i="21"/>
  <c r="D33" i="21"/>
  <c r="D34" i="21"/>
  <c r="D35" i="21"/>
  <c r="D36" i="21"/>
  <c r="D37" i="21"/>
  <c r="D38" i="21"/>
  <c r="D39" i="21"/>
  <c r="D40" i="21"/>
  <c r="D41" i="21"/>
  <c r="D42" i="21"/>
  <c r="D43" i="21"/>
  <c r="D44" i="21"/>
  <c r="D45" i="21"/>
  <c r="D46" i="21"/>
  <c r="D47" i="21"/>
  <c r="D48" i="21"/>
  <c r="D49" i="21"/>
  <c r="D50" i="21"/>
  <c r="D51" i="21"/>
  <c r="D52" i="21"/>
  <c r="D53" i="21"/>
  <c r="D54" i="21"/>
  <c r="D55" i="21"/>
  <c r="D56" i="21"/>
  <c r="D57" i="21"/>
  <c r="D58" i="21"/>
  <c r="D60" i="21"/>
  <c r="D14" i="21"/>
  <c r="D15" i="21"/>
  <c r="D17" i="21"/>
  <c r="D19" i="21"/>
  <c r="D21" i="21"/>
  <c r="D18" i="21"/>
  <c r="D20" i="21"/>
  <c r="D22" i="21"/>
  <c r="D24" i="21"/>
  <c r="D26" i="21"/>
  <c r="D25" i="21"/>
  <c r="D16" i="21"/>
  <c r="D23" i="21"/>
  <c r="U22" i="19" l="1"/>
  <c r="A4" i="14" l="1"/>
  <c r="A4" i="15" l="1"/>
  <c r="A4" i="35"/>
  <c r="A3" i="18"/>
  <c r="A4" i="19"/>
  <c r="A4" i="20"/>
  <c r="A34" i="19"/>
  <c r="A6" i="14"/>
  <c r="A6" i="15"/>
  <c r="A5" i="18"/>
  <c r="A6" i="19"/>
  <c r="A6" i="20"/>
  <c r="B8" i="11" l="1"/>
  <c r="D13" i="21" l="1"/>
  <c r="D62" i="21"/>
  <c r="D61" i="21"/>
  <c r="D12" i="21"/>
  <c r="D10" i="21" l="1"/>
  <c r="A1" i="18" l="1"/>
  <c r="A8" i="18"/>
  <c r="A11" i="18"/>
  <c r="A14" i="18"/>
  <c r="C14" i="18"/>
  <c r="A16" i="18"/>
  <c r="A18" i="18"/>
  <c r="A20" i="18"/>
  <c r="C18" i="18"/>
  <c r="A22" i="18"/>
  <c r="C20" i="18"/>
  <c r="A24" i="18"/>
  <c r="C22" i="18"/>
  <c r="A36" i="18"/>
  <c r="E38" i="18"/>
  <c r="A39" i="18"/>
  <c r="B39" i="18"/>
  <c r="C39" i="18"/>
  <c r="E39" i="18"/>
  <c r="G41" i="18"/>
  <c r="H41" i="18" s="1"/>
  <c r="I41" i="18"/>
  <c r="J41" i="18" s="1"/>
  <c r="K41" i="18"/>
  <c r="L41" i="18" s="1"/>
  <c r="F42" i="18"/>
  <c r="M42" i="18" s="1"/>
  <c r="G42" i="18"/>
  <c r="H42" i="18" s="1"/>
  <c r="I42" i="18"/>
  <c r="J42" i="18" s="1"/>
  <c r="K42" i="18"/>
  <c r="L42" i="18" s="1"/>
  <c r="F43" i="18"/>
  <c r="M43" i="18" s="1"/>
  <c r="G43" i="18"/>
  <c r="H43" i="18" s="1"/>
  <c r="I43" i="18"/>
  <c r="J43" i="18" s="1"/>
  <c r="K43" i="18"/>
  <c r="L43" i="18" s="1"/>
  <c r="F44" i="18"/>
  <c r="M44" i="18" s="1"/>
  <c r="G44" i="18"/>
  <c r="H44" i="18" s="1"/>
  <c r="I44" i="18"/>
  <c r="J44" i="18" s="1"/>
  <c r="K44" i="18"/>
  <c r="L44" i="18" s="1"/>
  <c r="F45" i="18"/>
  <c r="M45" i="18" s="1"/>
  <c r="G45" i="18"/>
  <c r="H45" i="18" s="1"/>
  <c r="I45" i="18"/>
  <c r="J45" i="18" s="1"/>
  <c r="K45" i="18"/>
  <c r="L45" i="18" s="1"/>
  <c r="F46" i="18"/>
  <c r="M46" i="18" s="1"/>
  <c r="G46" i="18"/>
  <c r="H46" i="18" s="1"/>
  <c r="I46" i="18"/>
  <c r="J46" i="18" s="1"/>
  <c r="K46" i="18"/>
  <c r="L46" i="18" s="1"/>
  <c r="F47" i="18"/>
  <c r="M47" i="18" s="1"/>
  <c r="G47" i="18"/>
  <c r="H47" i="18" s="1"/>
  <c r="I47" i="18"/>
  <c r="J47" i="18" s="1"/>
  <c r="K47" i="18"/>
  <c r="L47" i="18" s="1"/>
  <c r="F48" i="18"/>
  <c r="M48" i="18" s="1"/>
  <c r="G48" i="18"/>
  <c r="H48" i="18" s="1"/>
  <c r="I48" i="18"/>
  <c r="J48" i="18" s="1"/>
  <c r="K48" i="18"/>
  <c r="L48" i="18" s="1"/>
  <c r="F49" i="18"/>
  <c r="M49" i="18" s="1"/>
  <c r="G49" i="18"/>
  <c r="H49" i="18" s="1"/>
  <c r="I49" i="18"/>
  <c r="J49" i="18" s="1"/>
  <c r="K49" i="18"/>
  <c r="L49" i="18" s="1"/>
  <c r="F50" i="18"/>
  <c r="M50" i="18" s="1"/>
  <c r="G50" i="18"/>
  <c r="H50" i="18" s="1"/>
  <c r="I50" i="18"/>
  <c r="J50" i="18" s="1"/>
  <c r="K50" i="18"/>
  <c r="L50" i="18" s="1"/>
  <c r="F51" i="18"/>
  <c r="M51" i="18" s="1"/>
  <c r="G51" i="18"/>
  <c r="H51" i="18" s="1"/>
  <c r="I51" i="18"/>
  <c r="J51" i="18" s="1"/>
  <c r="K51" i="18"/>
  <c r="L51" i="18" s="1"/>
  <c r="F52" i="18"/>
  <c r="M52" i="18" s="1"/>
  <c r="G52" i="18"/>
  <c r="H52" i="18" s="1"/>
  <c r="I52" i="18"/>
  <c r="J52" i="18" s="1"/>
  <c r="K52" i="18"/>
  <c r="L52" i="18" s="1"/>
  <c r="F53" i="18"/>
  <c r="M53" i="18" s="1"/>
  <c r="G53" i="18"/>
  <c r="H53" i="18" s="1"/>
  <c r="I53" i="18"/>
  <c r="J53" i="18" s="1"/>
  <c r="K53" i="18"/>
  <c r="L53" i="18" s="1"/>
  <c r="F54" i="18"/>
  <c r="M54" i="18" s="1"/>
  <c r="G54" i="18"/>
  <c r="H54" i="18" s="1"/>
  <c r="I54" i="18"/>
  <c r="J54" i="18" s="1"/>
  <c r="K54" i="18"/>
  <c r="L54" i="18" s="1"/>
  <c r="F55" i="18"/>
  <c r="M55" i="18" s="1"/>
  <c r="G55" i="18"/>
  <c r="H55" i="18" s="1"/>
  <c r="I55" i="18"/>
  <c r="J55" i="18" s="1"/>
  <c r="K55" i="18"/>
  <c r="L55" i="18" s="1"/>
  <c r="F56" i="18"/>
  <c r="M56" i="18" s="1"/>
  <c r="G56" i="18"/>
  <c r="H56" i="18" s="1"/>
  <c r="I56" i="18"/>
  <c r="J56" i="18" s="1"/>
  <c r="K56" i="18"/>
  <c r="L56" i="18" s="1"/>
  <c r="F57" i="18"/>
  <c r="M57" i="18" s="1"/>
  <c r="G57" i="18"/>
  <c r="H57" i="18" s="1"/>
  <c r="I57" i="18"/>
  <c r="J57" i="18" s="1"/>
  <c r="K57" i="18"/>
  <c r="L57" i="18" s="1"/>
  <c r="F58" i="18"/>
  <c r="M58" i="18" s="1"/>
  <c r="G58" i="18"/>
  <c r="H58" i="18" s="1"/>
  <c r="I58" i="18"/>
  <c r="J58" i="18" s="1"/>
  <c r="K58" i="18"/>
  <c r="L58" i="18" s="1"/>
  <c r="F59" i="18"/>
  <c r="M59" i="18" s="1"/>
  <c r="G59" i="18"/>
  <c r="H59" i="18" s="1"/>
  <c r="I59" i="18"/>
  <c r="J59" i="18" s="1"/>
  <c r="K59" i="18"/>
  <c r="L59" i="18" s="1"/>
  <c r="F60" i="18"/>
  <c r="M60" i="18" s="1"/>
  <c r="G60" i="18"/>
  <c r="H60" i="18" s="1"/>
  <c r="I60" i="18"/>
  <c r="J60" i="18" s="1"/>
  <c r="K60" i="18"/>
  <c r="L60" i="18" s="1"/>
  <c r="F61" i="18"/>
  <c r="M61" i="18" s="1"/>
  <c r="G61" i="18"/>
  <c r="H61" i="18" s="1"/>
  <c r="I61" i="18"/>
  <c r="J61" i="18" s="1"/>
  <c r="K61" i="18"/>
  <c r="L61" i="18" s="1"/>
  <c r="F62" i="18"/>
  <c r="M62" i="18" s="1"/>
  <c r="G62" i="18"/>
  <c r="H62" i="18" s="1"/>
  <c r="I62" i="18"/>
  <c r="J62" i="18" s="1"/>
  <c r="K62" i="18"/>
  <c r="L62" i="18" s="1"/>
  <c r="F63" i="18"/>
  <c r="M63" i="18" s="1"/>
  <c r="G63" i="18"/>
  <c r="H63" i="18" s="1"/>
  <c r="I63" i="18"/>
  <c r="J63" i="18" s="1"/>
  <c r="K63" i="18"/>
  <c r="L63" i="18" s="1"/>
  <c r="F64" i="18"/>
  <c r="M64" i="18" s="1"/>
  <c r="G64" i="18"/>
  <c r="H64" i="18" s="1"/>
  <c r="I64" i="18"/>
  <c r="J64" i="18" s="1"/>
  <c r="K64" i="18"/>
  <c r="L64" i="18" s="1"/>
  <c r="F65" i="18"/>
  <c r="M65" i="18" s="1"/>
  <c r="G65" i="18"/>
  <c r="H65" i="18" s="1"/>
  <c r="I65" i="18"/>
  <c r="J65" i="18" s="1"/>
  <c r="K65" i="18"/>
  <c r="L65" i="18" s="1"/>
  <c r="F66" i="18"/>
  <c r="M66" i="18" s="1"/>
  <c r="G66" i="18"/>
  <c r="H66" i="18" s="1"/>
  <c r="I66" i="18"/>
  <c r="J66" i="18" s="1"/>
  <c r="K66" i="18"/>
  <c r="L66" i="18" s="1"/>
  <c r="F67" i="18"/>
  <c r="M67" i="18" s="1"/>
  <c r="G67" i="18"/>
  <c r="H67" i="18" s="1"/>
  <c r="I67" i="18"/>
  <c r="J67" i="18" s="1"/>
  <c r="K67" i="18"/>
  <c r="L67" i="18" s="1"/>
  <c r="F68" i="18"/>
  <c r="M68" i="18" s="1"/>
  <c r="G68" i="18"/>
  <c r="H68" i="18" s="1"/>
  <c r="I68" i="18"/>
  <c r="J68" i="18" s="1"/>
  <c r="K68" i="18"/>
  <c r="L68" i="18" s="1"/>
  <c r="F69" i="18"/>
  <c r="M69" i="18" s="1"/>
  <c r="G69" i="18"/>
  <c r="H69" i="18" s="1"/>
  <c r="I69" i="18"/>
  <c r="J69" i="18" s="1"/>
  <c r="K69" i="18"/>
  <c r="L69" i="18" s="1"/>
  <c r="F70" i="18"/>
  <c r="M70" i="18" s="1"/>
  <c r="G70" i="18"/>
  <c r="H70" i="18" s="1"/>
  <c r="I70" i="18"/>
  <c r="J70" i="18" s="1"/>
  <c r="K70" i="18"/>
  <c r="L70" i="18" s="1"/>
  <c r="F71" i="18"/>
  <c r="M71" i="18" s="1"/>
  <c r="G71" i="18"/>
  <c r="H71" i="18" s="1"/>
  <c r="I71" i="18"/>
  <c r="J71" i="18" s="1"/>
  <c r="K71" i="18"/>
  <c r="L71" i="18" s="1"/>
  <c r="F72" i="18"/>
  <c r="M72" i="18" s="1"/>
  <c r="G72" i="18"/>
  <c r="H72" i="18" s="1"/>
  <c r="I72" i="18"/>
  <c r="J72" i="18" s="1"/>
  <c r="K72" i="18"/>
  <c r="L72" i="18" s="1"/>
  <c r="F73" i="18"/>
  <c r="M73" i="18" s="1"/>
  <c r="G73" i="18"/>
  <c r="H73" i="18" s="1"/>
  <c r="I73" i="18"/>
  <c r="J73" i="18" s="1"/>
  <c r="K73" i="18"/>
  <c r="L73" i="18" s="1"/>
  <c r="F74" i="18"/>
  <c r="M74" i="18" s="1"/>
  <c r="G74" i="18"/>
  <c r="H74" i="18" s="1"/>
  <c r="I74" i="18"/>
  <c r="J74" i="18" s="1"/>
  <c r="K74" i="18"/>
  <c r="L74" i="18" s="1"/>
  <c r="F75" i="18"/>
  <c r="M75" i="18" s="1"/>
  <c r="G75" i="18"/>
  <c r="H75" i="18" s="1"/>
  <c r="I75" i="18"/>
  <c r="J75" i="18" s="1"/>
  <c r="K75" i="18"/>
  <c r="L75" i="18" s="1"/>
  <c r="F76" i="18"/>
  <c r="M76" i="18" s="1"/>
  <c r="G76" i="18"/>
  <c r="H76" i="18" s="1"/>
  <c r="I76" i="18"/>
  <c r="J76" i="18" s="1"/>
  <c r="K76" i="18"/>
  <c r="L76" i="18" s="1"/>
  <c r="F77" i="18"/>
  <c r="M77" i="18" s="1"/>
  <c r="G77" i="18"/>
  <c r="H77" i="18" s="1"/>
  <c r="I77" i="18"/>
  <c r="J77" i="18" s="1"/>
  <c r="K77" i="18"/>
  <c r="L77" i="18" s="1"/>
  <c r="F78" i="18"/>
  <c r="M78" i="18" s="1"/>
  <c r="G78" i="18"/>
  <c r="H78" i="18" s="1"/>
  <c r="I78" i="18"/>
  <c r="J78" i="18" s="1"/>
  <c r="K78" i="18"/>
  <c r="L78" i="18" s="1"/>
  <c r="F79" i="18"/>
  <c r="M79" i="18" s="1"/>
  <c r="G79" i="18"/>
  <c r="H79" i="18" s="1"/>
  <c r="I79" i="18"/>
  <c r="J79" i="18" s="1"/>
  <c r="K79" i="18"/>
  <c r="L79" i="18" s="1"/>
  <c r="F80" i="18"/>
  <c r="M80" i="18" s="1"/>
  <c r="G80" i="18"/>
  <c r="H80" i="18" s="1"/>
  <c r="I80" i="18"/>
  <c r="J80" i="18" s="1"/>
  <c r="K80" i="18"/>
  <c r="L80" i="18" s="1"/>
  <c r="F81" i="18"/>
  <c r="M81" i="18" s="1"/>
  <c r="G81" i="18"/>
  <c r="H81" i="18" s="1"/>
  <c r="I81" i="18"/>
  <c r="J81" i="18" s="1"/>
  <c r="K81" i="18"/>
  <c r="L81" i="18" s="1"/>
  <c r="F82" i="18"/>
  <c r="M82" i="18" s="1"/>
  <c r="G82" i="18"/>
  <c r="H82" i="18" s="1"/>
  <c r="I82" i="18"/>
  <c r="J82" i="18" s="1"/>
  <c r="K82" i="18"/>
  <c r="L82" i="18" s="1"/>
  <c r="F83" i="18"/>
  <c r="M83" i="18" s="1"/>
  <c r="G83" i="18"/>
  <c r="H83" i="18" s="1"/>
  <c r="I83" i="18"/>
  <c r="J83" i="18" s="1"/>
  <c r="K83" i="18"/>
  <c r="L83" i="18" s="1"/>
  <c r="F84" i="18"/>
  <c r="M84" i="18" s="1"/>
  <c r="G84" i="18"/>
  <c r="H84" i="18" s="1"/>
  <c r="I84" i="18"/>
  <c r="J84" i="18" s="1"/>
  <c r="K84" i="18"/>
  <c r="L84" i="18" s="1"/>
  <c r="F85" i="18"/>
  <c r="M85" i="18" s="1"/>
  <c r="G85" i="18"/>
  <c r="H85" i="18" s="1"/>
  <c r="I85" i="18"/>
  <c r="J85" i="18" s="1"/>
  <c r="K85" i="18"/>
  <c r="L85" i="18" s="1"/>
  <c r="F86" i="18"/>
  <c r="M86" i="18" s="1"/>
  <c r="G86" i="18"/>
  <c r="H86" i="18" s="1"/>
  <c r="I86" i="18"/>
  <c r="J86" i="18" s="1"/>
  <c r="K86" i="18"/>
  <c r="L86" i="18" s="1"/>
  <c r="F87" i="18"/>
  <c r="M87" i="18" s="1"/>
  <c r="G87" i="18"/>
  <c r="H87" i="18" s="1"/>
  <c r="I87" i="18"/>
  <c r="J87" i="18" s="1"/>
  <c r="K87" i="18"/>
  <c r="L87" i="18" s="1"/>
  <c r="F88" i="18"/>
  <c r="M88" i="18" s="1"/>
  <c r="G88" i="18"/>
  <c r="H88" i="18" s="1"/>
  <c r="I88" i="18"/>
  <c r="J88" i="18" s="1"/>
  <c r="K88" i="18"/>
  <c r="L88" i="18" s="1"/>
  <c r="F89" i="18"/>
  <c r="M89" i="18" s="1"/>
  <c r="G89" i="18"/>
  <c r="H89" i="18" s="1"/>
  <c r="I89" i="18"/>
  <c r="J89" i="18" s="1"/>
  <c r="K89" i="18"/>
  <c r="L89" i="18" s="1"/>
  <c r="F90" i="18"/>
  <c r="M90" i="18" s="1"/>
  <c r="G90" i="18"/>
  <c r="H90" i="18" s="1"/>
  <c r="I90" i="18"/>
  <c r="J90" i="18" s="1"/>
  <c r="K90" i="18"/>
  <c r="L90" i="18" s="1"/>
  <c r="F91" i="18"/>
  <c r="M91" i="18" s="1"/>
  <c r="G91" i="18"/>
  <c r="H91" i="18" s="1"/>
  <c r="I91" i="18"/>
  <c r="J91" i="18" s="1"/>
  <c r="K91" i="18"/>
  <c r="L91" i="18" s="1"/>
  <c r="F92" i="18"/>
  <c r="M92" i="18" s="1"/>
  <c r="G92" i="18"/>
  <c r="H92" i="18" s="1"/>
  <c r="I92" i="18"/>
  <c r="J92" i="18" s="1"/>
  <c r="K92" i="18"/>
  <c r="L92" i="18" s="1"/>
  <c r="F93" i="18"/>
  <c r="M93" i="18" s="1"/>
  <c r="G93" i="18"/>
  <c r="H93" i="18" s="1"/>
  <c r="I93" i="18"/>
  <c r="J93" i="18" s="1"/>
  <c r="K93" i="18"/>
  <c r="L93" i="18" s="1"/>
  <c r="F94" i="18"/>
  <c r="M94" i="18" s="1"/>
  <c r="G94" i="18"/>
  <c r="H94" i="18" s="1"/>
  <c r="I94" i="18"/>
  <c r="J94" i="18" s="1"/>
  <c r="K94" i="18"/>
  <c r="L94" i="18" s="1"/>
  <c r="F95" i="18"/>
  <c r="M95" i="18" s="1"/>
  <c r="G95" i="18"/>
  <c r="H95" i="18" s="1"/>
  <c r="I95" i="18"/>
  <c r="J95" i="18" s="1"/>
  <c r="K95" i="18"/>
  <c r="L95" i="18" s="1"/>
  <c r="F96" i="18"/>
  <c r="M96" i="18" s="1"/>
  <c r="G96" i="18"/>
  <c r="H96" i="18" s="1"/>
  <c r="I96" i="18"/>
  <c r="J96" i="18" s="1"/>
  <c r="K96" i="18"/>
  <c r="L96" i="18" s="1"/>
  <c r="C97" i="18"/>
  <c r="F39" i="18" s="1"/>
  <c r="F38" i="18" s="1"/>
  <c r="C99" i="18"/>
  <c r="C101" i="18"/>
  <c r="C102" i="18"/>
  <c r="C103" i="18"/>
  <c r="A106" i="18"/>
  <c r="A109" i="18"/>
  <c r="A113" i="18"/>
  <c r="A117" i="18"/>
  <c r="H97" i="18" l="1"/>
  <c r="D101" i="18" s="1"/>
  <c r="L97" i="18"/>
  <c r="D103" i="18" s="1"/>
  <c r="J97" i="18"/>
  <c r="D102" i="18" s="1"/>
  <c r="B98" i="18"/>
  <c r="B97" i="18" s="1"/>
  <c r="A1" i="11"/>
  <c r="L99" i="18" l="1"/>
  <c r="A34" i="20"/>
  <c r="A23" i="20"/>
  <c r="A17" i="20"/>
  <c r="H89" i="19"/>
  <c r="D3" i="21"/>
  <c r="D4" i="21"/>
  <c r="D5" i="21"/>
  <c r="D6" i="21"/>
  <c r="F41" i="18" s="1"/>
  <c r="M41" i="18" s="1"/>
  <c r="D7" i="21"/>
  <c r="D8" i="21"/>
  <c r="D9" i="21"/>
  <c r="D11" i="21"/>
  <c r="D63" i="21"/>
  <c r="A2" i="15" l="1"/>
  <c r="C68" i="16" l="1"/>
  <c r="C101" i="16" l="1"/>
  <c r="D101" i="16" s="1"/>
  <c r="C100" i="16"/>
  <c r="D100" i="16" s="1"/>
  <c r="C99" i="16"/>
  <c r="D99" i="16" s="1"/>
  <c r="C95" i="16"/>
  <c r="D95" i="16" s="1"/>
  <c r="C94" i="16"/>
  <c r="D94" i="16" s="1"/>
  <c r="C93" i="16"/>
  <c r="D93" i="16" s="1"/>
  <c r="C89" i="16"/>
  <c r="D89" i="16" s="1"/>
  <c r="C88" i="16"/>
  <c r="D88" i="16" s="1"/>
  <c r="C87" i="16"/>
  <c r="D87" i="16" s="1"/>
  <c r="C86" i="16"/>
  <c r="D86" i="16" s="1"/>
  <c r="C82" i="16"/>
  <c r="D82" i="16" s="1"/>
  <c r="C81" i="16"/>
  <c r="D81" i="16" s="1"/>
  <c r="C80" i="16"/>
  <c r="D80" i="16" s="1"/>
  <c r="C79" i="16"/>
  <c r="D79" i="16" s="1"/>
  <c r="C75" i="16"/>
  <c r="D75" i="16" s="1"/>
  <c r="C73" i="16"/>
  <c r="D73" i="16" s="1"/>
  <c r="C72" i="16"/>
  <c r="D72" i="16" s="1"/>
  <c r="C71" i="16"/>
  <c r="D71" i="16" s="1"/>
  <c r="C70" i="16"/>
  <c r="D70" i="16" s="1"/>
  <c r="C69" i="16"/>
  <c r="D69" i="16" s="1"/>
  <c r="D68" i="16"/>
  <c r="C64" i="16"/>
  <c r="D64" i="16" s="1"/>
  <c r="C63" i="16"/>
  <c r="D63" i="16" s="1"/>
  <c r="C62" i="16"/>
  <c r="D62" i="16" s="1"/>
  <c r="C58" i="16"/>
  <c r="D58" i="16" s="1"/>
  <c r="C57" i="16"/>
  <c r="D57" i="16" s="1"/>
  <c r="C56" i="16"/>
  <c r="D56" i="16" s="1"/>
  <c r="C52" i="16"/>
  <c r="D52" i="16" s="1"/>
  <c r="C51" i="16"/>
  <c r="D51" i="16" s="1"/>
  <c r="C50" i="16"/>
  <c r="D50" i="16" s="1"/>
  <c r="C49" i="16"/>
  <c r="D49" i="16" s="1"/>
  <c r="C48" i="16"/>
  <c r="D48" i="16" s="1"/>
  <c r="C44" i="16"/>
  <c r="D44" i="16" s="1"/>
  <c r="C43" i="16"/>
  <c r="D43" i="16" s="1"/>
  <c r="C42" i="16"/>
  <c r="D42" i="16" s="1"/>
  <c r="C41" i="16"/>
  <c r="D41" i="16" s="1"/>
  <c r="C37" i="16"/>
  <c r="D37" i="16" s="1"/>
  <c r="C36" i="16"/>
  <c r="D36" i="16" s="1"/>
  <c r="C35" i="16"/>
  <c r="D35" i="16" s="1"/>
  <c r="C34" i="16"/>
  <c r="D34" i="16" s="1"/>
  <c r="C33" i="16"/>
  <c r="D33" i="16" s="1"/>
  <c r="C29" i="16"/>
  <c r="D29" i="16" s="1"/>
  <c r="C28" i="16"/>
  <c r="D28" i="16" s="1"/>
  <c r="C27" i="16"/>
  <c r="D27" i="16" s="1"/>
  <c r="C26" i="16"/>
  <c r="D26" i="16" s="1"/>
  <c r="C25" i="16"/>
  <c r="D25" i="16" s="1"/>
  <c r="C21" i="16"/>
  <c r="D21" i="16" s="1"/>
  <c r="C20" i="16"/>
  <c r="D20" i="16" s="1"/>
  <c r="C19" i="16"/>
  <c r="D19" i="16" s="1"/>
  <c r="C18" i="16"/>
  <c r="D18" i="16" s="1"/>
  <c r="C17" i="16"/>
  <c r="D17" i="16" s="1"/>
  <c r="C16" i="16"/>
  <c r="D16" i="16" s="1"/>
  <c r="C12" i="16"/>
  <c r="D12" i="16" s="1"/>
  <c r="C10" i="16"/>
  <c r="D10" i="16" s="1"/>
  <c r="C9" i="16"/>
  <c r="D9" i="16" s="1"/>
  <c r="C8" i="16"/>
  <c r="D8" i="16" s="1"/>
  <c r="C7" i="16"/>
  <c r="D7" i="16" s="1"/>
  <c r="L43" i="20"/>
  <c r="K40" i="20"/>
  <c r="L37" i="20"/>
  <c r="L31" i="20"/>
  <c r="A28" i="20"/>
  <c r="L26" i="20"/>
  <c r="L20" i="20"/>
  <c r="A13" i="20"/>
  <c r="A9" i="20"/>
  <c r="A2" i="20"/>
  <c r="D93" i="19"/>
  <c r="D92" i="19"/>
  <c r="D91" i="19"/>
  <c r="B86" i="19"/>
  <c r="B83" i="19"/>
  <c r="A80" i="19"/>
  <c r="N73" i="19"/>
  <c r="I73" i="19"/>
  <c r="D73" i="19"/>
  <c r="B70" i="19"/>
  <c r="B66" i="19"/>
  <c r="A63" i="19"/>
  <c r="B55" i="19"/>
  <c r="A52" i="19"/>
  <c r="B49" i="19"/>
  <c r="B47" i="19"/>
  <c r="B45" i="19"/>
  <c r="A42" i="19"/>
  <c r="A39" i="19"/>
  <c r="A30" i="19"/>
  <c r="A28" i="19"/>
  <c r="A26" i="19"/>
  <c r="A24" i="19"/>
  <c r="A22" i="19"/>
  <c r="A20" i="19"/>
  <c r="A18" i="19"/>
  <c r="A16" i="19"/>
  <c r="A14" i="19"/>
  <c r="N12" i="19"/>
  <c r="I12" i="19"/>
  <c r="E12" i="19"/>
  <c r="A12" i="19"/>
  <c r="A9" i="19"/>
  <c r="A2" i="19"/>
  <c r="B64" i="15"/>
  <c r="B59" i="15"/>
  <c r="B54" i="15"/>
  <c r="B51" i="15"/>
  <c r="B47" i="15"/>
  <c r="B45" i="15"/>
  <c r="B49" i="15"/>
  <c r="P43" i="15"/>
  <c r="K43" i="15"/>
  <c r="B40" i="15"/>
  <c r="B90" i="15"/>
  <c r="B88" i="15"/>
  <c r="B86" i="15"/>
  <c r="B81" i="15"/>
  <c r="B78" i="15"/>
  <c r="B34" i="15"/>
  <c r="B32" i="15"/>
  <c r="B30" i="15"/>
  <c r="B28" i="15"/>
  <c r="I26" i="15"/>
  <c r="B24" i="15"/>
  <c r="B22" i="15"/>
  <c r="I20" i="15"/>
  <c r="B18" i="15"/>
  <c r="B16" i="15"/>
  <c r="B14" i="15"/>
  <c r="P12" i="15"/>
  <c r="I12" i="15"/>
  <c r="B9" i="15"/>
  <c r="A84" i="14"/>
  <c r="B81" i="14"/>
  <c r="B79" i="14"/>
  <c r="B77" i="14"/>
  <c r="B75" i="14"/>
  <c r="B73" i="14"/>
  <c r="B71" i="14"/>
  <c r="A68" i="14"/>
  <c r="A66" i="14"/>
  <c r="B63" i="14"/>
  <c r="B61" i="14"/>
  <c r="B59" i="14"/>
  <c r="B56" i="14"/>
  <c r="B53" i="14"/>
  <c r="B51" i="14"/>
  <c r="B49" i="14"/>
  <c r="B46" i="14"/>
  <c r="B43" i="14"/>
  <c r="B41" i="14"/>
  <c r="B39" i="14"/>
  <c r="B36" i="14"/>
  <c r="B33" i="14"/>
  <c r="B31" i="14"/>
  <c r="B29" i="14"/>
  <c r="B27" i="14"/>
  <c r="B25" i="14"/>
  <c r="B22" i="14"/>
  <c r="B19" i="14"/>
  <c r="B17" i="14"/>
  <c r="B15" i="14"/>
  <c r="A12" i="14"/>
  <c r="B9" i="14"/>
  <c r="A2" i="14"/>
  <c r="K29" i="11"/>
  <c r="A29" i="11"/>
  <c r="A25" i="11"/>
  <c r="A22" i="11"/>
  <c r="A19" i="11"/>
  <c r="A15" i="11"/>
  <c r="A11" i="11"/>
  <c r="H20" i="15" l="1"/>
  <c r="H21" i="15" s="1"/>
  <c r="H26" i="15"/>
  <c r="U23" i="15" l="1"/>
  <c r="H27" i="15"/>
</calcChain>
</file>

<file path=xl/comments1.xml><?xml version="1.0" encoding="utf-8"?>
<comments xmlns="http://schemas.openxmlformats.org/spreadsheetml/2006/main">
  <authors>
    <author>Cheng, Kendra (CN)</author>
  </authors>
  <commentList>
    <comment ref="G144" authorId="0" shapeId="0">
      <text>
        <r>
          <rPr>
            <b/>
            <sz val="9"/>
            <color indexed="81"/>
            <rFont val="Tahoma"/>
            <family val="2"/>
          </rPr>
          <t>Cheng, Kendra (CN):</t>
        </r>
        <r>
          <rPr>
            <sz val="9"/>
            <color indexed="81"/>
            <rFont val="Tahoma"/>
            <family val="2"/>
          </rPr>
          <t xml:space="preserve">
where is the location?</t>
        </r>
      </text>
    </comment>
  </commentList>
</comments>
</file>

<file path=xl/sharedStrings.xml><?xml version="1.0" encoding="utf-8"?>
<sst xmlns="http://schemas.openxmlformats.org/spreadsheetml/2006/main" count="9485" uniqueCount="3128">
  <si>
    <t>Sincerely,</t>
  </si>
  <si>
    <t>The material you supply to PPG may be transported or incorporated into products that are transported anywhere in the world.  In order to accomplish this task legally and safely, and for PPG to fulfill its commitments to the Responsible Care® initiative, PPG is required to obtain this information on all of our raw materials.  For this reason, please provide answers to all of the questions for all of the regions.</t>
  </si>
  <si>
    <t>목록에서 선택하세요</t>
  </si>
  <si>
    <t>Vice President, Environmental Health &amp; Safety</t>
  </si>
  <si>
    <t>제조 및 유통업체 연락처 정보</t>
  </si>
  <si>
    <t>PPG 신청자 이름 / 연락처 정보</t>
  </si>
  <si>
    <t>PPG Applicant/Contact Information</t>
  </si>
  <si>
    <t>(to be completed by PPG prior to submission to raw material supplier)</t>
  </si>
  <si>
    <t>전화번호</t>
  </si>
  <si>
    <t>이메일 주소</t>
  </si>
  <si>
    <t>Manufacturer Information</t>
  </si>
  <si>
    <t>English</t>
  </si>
  <si>
    <t>제품 또는 상표명</t>
  </si>
  <si>
    <t>화학명 또는 이명</t>
  </si>
  <si>
    <t>제조업체명</t>
  </si>
  <si>
    <t>주소</t>
  </si>
  <si>
    <t>제조업체 연락처 정보</t>
  </si>
  <si>
    <t>Name</t>
  </si>
  <si>
    <t>이름</t>
  </si>
  <si>
    <t>Telephone Number</t>
  </si>
  <si>
    <t>E-mail Address</t>
  </si>
  <si>
    <t>Title</t>
  </si>
  <si>
    <t>직책</t>
  </si>
  <si>
    <t>Company Name</t>
  </si>
  <si>
    <t>회사명</t>
  </si>
  <si>
    <t>Date</t>
  </si>
  <si>
    <t>날짜</t>
  </si>
  <si>
    <t xml:space="preserve">All of the information provided for the material included in this request is true and complete to the best of my knowledge and belief. The supplier acknowledges and agrees that the information provided constitutes the complete disclosure for the material.  By signing below the supplier is not entering into a new contractual agreement with PPG, rather the supplier is validating who completed this form.  </t>
  </si>
  <si>
    <t>제품정보</t>
  </si>
  <si>
    <t>Select from list</t>
  </si>
  <si>
    <t>단위 중량 또는 밀도</t>
  </si>
  <si>
    <t>Specific Gravity or Density</t>
  </si>
  <si>
    <t>측정 단위</t>
  </si>
  <si>
    <t>Units of Measure</t>
  </si>
  <si>
    <t>Value</t>
  </si>
  <si>
    <t>값</t>
  </si>
  <si>
    <t>특성</t>
  </si>
  <si>
    <t>Characteristics</t>
  </si>
  <si>
    <t>비 휘발성고체 중량</t>
  </si>
  <si>
    <t>Weight (Non-Volatile) Solids</t>
  </si>
  <si>
    <t>Volume (Non-Volatile) Solids</t>
  </si>
  <si>
    <t>(비휘발성) 고체 체적</t>
  </si>
  <si>
    <t>안료 중량</t>
  </si>
  <si>
    <t>Weight Pigments</t>
  </si>
  <si>
    <t>Volume Pigments</t>
  </si>
  <si>
    <t>안료 체적</t>
  </si>
  <si>
    <t>Flash Point</t>
  </si>
  <si>
    <t>인화점</t>
  </si>
  <si>
    <t>Flash Point Method</t>
  </si>
  <si>
    <t>인화점 측정방법</t>
  </si>
  <si>
    <t>Physical State (at room temperature)</t>
  </si>
  <si>
    <t>물리적 상태 (실온에서)</t>
  </si>
  <si>
    <t>Physical Description</t>
  </si>
  <si>
    <t>물리적 상태</t>
  </si>
  <si>
    <t>Color</t>
  </si>
  <si>
    <t>색상</t>
  </si>
  <si>
    <t>Nanotechnology</t>
  </si>
  <si>
    <t>나노기술</t>
  </si>
  <si>
    <t>Are intentionally manufactured nanomaterials present (primary particle size &lt;100 nanometers, nm) in this material?</t>
  </si>
  <si>
    <t>취급과 보관상태 및 포장 정보</t>
  </si>
  <si>
    <t>Handling and Storage Conditions</t>
  </si>
  <si>
    <t>취급 및 보관 상태</t>
  </si>
  <si>
    <t>보장되는 보관 수명 (제조일로부터)</t>
  </si>
  <si>
    <t>Minimum Storage Temperature</t>
  </si>
  <si>
    <t>Maximum Storage Temperature</t>
  </si>
  <si>
    <t>Does freezing harm the material?</t>
  </si>
  <si>
    <t>이 원재료의 안전한 취급을 위한 구체적인 지시시항을 기록하십시오</t>
  </si>
  <si>
    <t>Packaging Information</t>
  </si>
  <si>
    <t>포장 정보</t>
  </si>
  <si>
    <t>Please see the attached document for mandatory anti-static packaging requirements.</t>
  </si>
  <si>
    <t>구성성분 정보</t>
  </si>
  <si>
    <t>Component Description</t>
  </si>
  <si>
    <t>CAS Number (CAS)</t>
  </si>
  <si>
    <t>Weight Percentage (no ranges)</t>
  </si>
  <si>
    <t>중량률(%)</t>
  </si>
  <si>
    <t>Component Type (See PPG Definition below)</t>
  </si>
  <si>
    <t>성분 유형 ( 하단의 PPG 정의를 참조 하십시오.)</t>
  </si>
  <si>
    <t>Component Physical State</t>
  </si>
  <si>
    <t>성분의 물리적 상태</t>
  </si>
  <si>
    <t>Intentionally Added or Impurity?</t>
  </si>
  <si>
    <t>의도적인 첨가 혹은 불순물?</t>
  </si>
  <si>
    <t>총 (100 % 이어야 함)</t>
  </si>
  <si>
    <t>The composition must include any of the following chemicals of concern, if they are present in the product.</t>
  </si>
  <si>
    <t>Polybrominated Biphenyls (PBB)</t>
  </si>
  <si>
    <t>폴리브롬화 비페닐</t>
  </si>
  <si>
    <t>Polybrominated Diphenylethers (PBDE)</t>
  </si>
  <si>
    <t>폴리브롬화 디페닐에테르</t>
  </si>
  <si>
    <t>Alkylphenol / Alkylphenolethoxylates (AP/APEO)</t>
  </si>
  <si>
    <t>이소치아졸리논</t>
  </si>
  <si>
    <t>포름알데히드 배출 화합물</t>
  </si>
  <si>
    <t>Phthalates</t>
  </si>
  <si>
    <t>프탈레이트</t>
  </si>
  <si>
    <t>Dibutyl, Dioctyl or Di-ethyl-2-hexyl Phthalates</t>
  </si>
  <si>
    <t>디부틸, 디옥틸 또는 디 에틸 2 헥실 프탈산</t>
  </si>
  <si>
    <t>구성성분정보 (계속)</t>
  </si>
  <si>
    <t>Metal</t>
  </si>
  <si>
    <t>금속</t>
  </si>
  <si>
    <t>Antimony</t>
  </si>
  <si>
    <t>Beryllium</t>
  </si>
  <si>
    <t>바륨</t>
  </si>
  <si>
    <t>비소</t>
  </si>
  <si>
    <t>안티몬</t>
  </si>
  <si>
    <t>Quantity (in PPM)</t>
  </si>
  <si>
    <t>CAS (modify as appropriate)</t>
  </si>
  <si>
    <t>Please indicate if the composition includes any proprietary substances or components which are on the candidate list subject to authorization or restriction under REACH Substances of Very High Concern (SVHC), or that are regulated under California Proposition 65.</t>
  </si>
  <si>
    <t>법률 정보</t>
  </si>
  <si>
    <t>(please scroll though page and complete entire list of questions)</t>
  </si>
  <si>
    <t>Country Regulatory Lists</t>
  </si>
  <si>
    <t>국가별 법규 리스트</t>
  </si>
  <si>
    <t>Describe the regulatory status of the supplied material with respect to the national inventories listed below. Please clearly identify any new or pending notifications using the comments section.</t>
  </si>
  <si>
    <t>Status</t>
  </si>
  <si>
    <t>상태</t>
  </si>
  <si>
    <t>Inventory or Registration Number</t>
  </si>
  <si>
    <t>Comments</t>
  </si>
  <si>
    <t>의견</t>
  </si>
  <si>
    <t>Country / Region</t>
  </si>
  <si>
    <t>국가 / 지역</t>
  </si>
  <si>
    <t>Canada (DSL/NDSL)</t>
  </si>
  <si>
    <t>캐나다 (DSL/NDSL)</t>
  </si>
  <si>
    <t>China (IECSC)</t>
  </si>
  <si>
    <t>중국 (IECSC)</t>
  </si>
  <si>
    <t>Europe (REACh)</t>
  </si>
  <si>
    <t>유럽 (REACH)</t>
  </si>
  <si>
    <t>일본 (METI/ENCS)</t>
  </si>
  <si>
    <t>Japan (METI/ENCS)</t>
  </si>
  <si>
    <t>한국 (KECI)</t>
  </si>
  <si>
    <t>Korea (KECI)</t>
  </si>
  <si>
    <t>New Zealand (HSNO)</t>
  </si>
  <si>
    <t>뉴질랜드 (HSNO)</t>
  </si>
  <si>
    <t>Philippines (PICCS)</t>
  </si>
  <si>
    <t>필리핀 (PICCS)</t>
  </si>
  <si>
    <t>Taiwan (NCSR)</t>
  </si>
  <si>
    <t>대만 (NCSR)</t>
  </si>
  <si>
    <t>USA (TSCA)</t>
  </si>
  <si>
    <t>미국 (TSCA)</t>
  </si>
  <si>
    <t>Specific Regulation Questions</t>
  </si>
  <si>
    <t>특정 법률에 대한 질의</t>
  </si>
  <si>
    <t>수입코드/수출코드</t>
  </si>
  <si>
    <t>유럽상품코드 ( 형식 XXXX-XX-XXXX)</t>
  </si>
  <si>
    <t>Export Control Classification Number (ECCN)</t>
  </si>
  <si>
    <t>수출 통제 분류 번호 (ECCN)</t>
  </si>
  <si>
    <t>법규 사항</t>
  </si>
  <si>
    <t>Is this material, or any component of this material, further regulated by or subject to any global regulatory notifications or rules such as US Toxic Substances Control Act (TSCA) 5e Consent order, TSCA 5a Significant New Use Rule (SNUR), TSCA 12b Export, Canada Environmental Protection Act (CEPA) Significant New Activity (SNAC), etc.?</t>
  </si>
  <si>
    <t>3. Biocides</t>
  </si>
  <si>
    <t>살생제</t>
  </si>
  <si>
    <t>Is this product a registered biocide, specifically an algaecide, fungicide, pesticide, or rodenticide product?</t>
  </si>
  <si>
    <t>이 제품이 등록된 살조제, 살생물제, 살균제, 살충제 또는 취약제품입니까?</t>
  </si>
  <si>
    <t>그렇다면, 명시하시오.</t>
  </si>
  <si>
    <t>Type</t>
  </si>
  <si>
    <t>유형</t>
  </si>
  <si>
    <t>Country</t>
  </si>
  <si>
    <t>국가</t>
  </si>
  <si>
    <t>Registration Number</t>
  </si>
  <si>
    <t>등록 번호</t>
  </si>
  <si>
    <t>식품 접촉</t>
  </si>
  <si>
    <t>Is this product approved for use in contact with food?</t>
  </si>
  <si>
    <t>이 제품이 식품 접촉용으로 승인되었습니까?</t>
  </si>
  <si>
    <t>US FDA 175.300</t>
  </si>
  <si>
    <t>미국 FDA 175.300</t>
  </si>
  <si>
    <t>EU 10/2011</t>
  </si>
  <si>
    <t>유럽10/2011</t>
  </si>
  <si>
    <t>China GB9685</t>
  </si>
  <si>
    <t>중국 GB9685</t>
  </si>
  <si>
    <t>첨부</t>
  </si>
  <si>
    <t>기술 자료서 (해당없을 경우, 해당없음을 표기)</t>
  </si>
  <si>
    <t>Additional Supplier Information (optional)</t>
  </si>
  <si>
    <t>추가 공급업체 정보(선택사항)</t>
  </si>
  <si>
    <t>Technical Data Sheet (if not available, indicate so)</t>
  </si>
  <si>
    <t>months</t>
  </si>
  <si>
    <t>개월</t>
  </si>
  <si>
    <t>년</t>
  </si>
  <si>
    <t>days</t>
  </si>
  <si>
    <t>years</t>
  </si>
  <si>
    <t>리터 당 킬로그램</t>
  </si>
  <si>
    <t>kg/L</t>
  </si>
  <si>
    <t>g/cm3</t>
  </si>
  <si>
    <t>비중</t>
  </si>
  <si>
    <t>lbs/gal</t>
  </si>
  <si>
    <t>Yes</t>
  </si>
  <si>
    <t>예</t>
  </si>
  <si>
    <t>No</t>
  </si>
  <si>
    <t>고상</t>
  </si>
  <si>
    <t>액상</t>
  </si>
  <si>
    <t>분말</t>
  </si>
  <si>
    <t>Pigment</t>
  </si>
  <si>
    <t>Solvent</t>
  </si>
  <si>
    <t>Binder</t>
  </si>
  <si>
    <t>의도적 첨가</t>
  </si>
  <si>
    <t>불순물</t>
  </si>
  <si>
    <t>등록되어 있음</t>
  </si>
  <si>
    <t>등록되어 있지 않음</t>
  </si>
  <si>
    <t>등록면제</t>
  </si>
  <si>
    <t>확정되어 있지 않음</t>
  </si>
  <si>
    <t>Listed in DSL</t>
  </si>
  <si>
    <t>선등록 되어 있음</t>
  </si>
  <si>
    <t>살조제</t>
  </si>
  <si>
    <t>살충제(농약)</t>
  </si>
  <si>
    <t>살균제</t>
  </si>
  <si>
    <t>살서제(쥐약)</t>
  </si>
  <si>
    <t>기타</t>
  </si>
  <si>
    <t>F</t>
  </si>
  <si>
    <t>C</t>
  </si>
  <si>
    <t>All of the information provided</t>
  </si>
  <si>
    <t>Are intentionally manufactured nanomaterials present</t>
  </si>
  <si>
    <t>Perfluorinated Alkyl Sulfonates (PFAS)</t>
  </si>
  <si>
    <t>Please indicate the presence of any of the following trace metal element</t>
  </si>
  <si>
    <t>Pigment – Is usually a solid material component that adds color</t>
  </si>
  <si>
    <t>Solvent – Is a component that contains no solids</t>
  </si>
  <si>
    <t>Binder – Is a resin</t>
  </si>
  <si>
    <t>Is this product a registered biocide</t>
  </si>
  <si>
    <t>Is this material, or any component of this material</t>
  </si>
  <si>
    <t>Solid</t>
  </si>
  <si>
    <t>Please insert the following attachments as electronic</t>
  </si>
  <si>
    <t>MANDATORY - Current Safety Data Sheet in English Language</t>
  </si>
  <si>
    <t>MANDATORY - Current Safety Data Sheet in Local Languages</t>
  </si>
  <si>
    <t>If yes, please identify the substance name</t>
  </si>
  <si>
    <t>Please return the completed questionnaire by e-mail to the PPG contact specified in the contact section.</t>
  </si>
  <si>
    <t>Please return the completed questionnaire</t>
  </si>
  <si>
    <t>Distributor (if different from Manufacturer)</t>
  </si>
  <si>
    <t>유통업체(제조업체와 다른경우)</t>
  </si>
  <si>
    <t>유통자 명</t>
  </si>
  <si>
    <t>A distributor may be a supplier</t>
  </si>
  <si>
    <t>유통업체 연락처 정보</t>
  </si>
  <si>
    <t>정보제공자명</t>
  </si>
  <si>
    <t xml:space="preserve">If yes, please identify the substance name and the CAS number (if available) </t>
  </si>
  <si>
    <t>Handling, Storage Conditions, and Packaging Information</t>
  </si>
  <si>
    <t>Dropdown Type</t>
  </si>
  <si>
    <t>Liquid</t>
  </si>
  <si>
    <t>Intentionally Added</t>
  </si>
  <si>
    <t>Shelf Life</t>
  </si>
  <si>
    <t>Density</t>
  </si>
  <si>
    <t>Yes or No</t>
  </si>
  <si>
    <t>Component Type</t>
  </si>
  <si>
    <t>Physical State</t>
  </si>
  <si>
    <t>Gas</t>
  </si>
  <si>
    <t>Liquefied Gas</t>
  </si>
  <si>
    <t>Powder</t>
  </si>
  <si>
    <t>Paste</t>
  </si>
  <si>
    <t>Aerosol</t>
  </si>
  <si>
    <t>가스</t>
  </si>
  <si>
    <t>액화가스</t>
  </si>
  <si>
    <t>페이스트</t>
  </si>
  <si>
    <t>에어로졸</t>
  </si>
  <si>
    <t>Temperature</t>
  </si>
  <si>
    <t>Biocide Regulations</t>
  </si>
  <si>
    <t>Impurity or Not</t>
  </si>
  <si>
    <t>Select from List</t>
  </si>
  <si>
    <t>Open Cup</t>
  </si>
  <si>
    <t>Closed Cup</t>
  </si>
  <si>
    <t>%</t>
  </si>
  <si>
    <t>Impurity?</t>
  </si>
  <si>
    <t>∑ pigment</t>
  </si>
  <si>
    <t>∑ binder</t>
  </si>
  <si>
    <t>∑ solvent</t>
  </si>
  <si>
    <t>total nonvolatile</t>
  </si>
  <si>
    <t>Total Weight Pigments % based on Composition</t>
  </si>
  <si>
    <t>연락처 섹션에 지정된 PPG 연락처에 전자 메일로 완성 된 설문지를 보내 주시기 바랍니다.</t>
  </si>
  <si>
    <t>예, 물질의 이름과 CAS 번호 (있는 경우)를 식별하십시오</t>
  </si>
  <si>
    <t>Composition does not total 100%</t>
  </si>
  <si>
    <t>Component Type Summary</t>
  </si>
  <si>
    <t>구성 요소 유형 요약</t>
  </si>
  <si>
    <t>Barium</t>
  </si>
  <si>
    <t>(양식을 원재료 공급업체에 보내기 전에 PPG 신청자가 작성할 사항)</t>
  </si>
  <si>
    <t>기타 보관조건</t>
  </si>
  <si>
    <t>정전기 방지포장 의무적 요구사항에 대한 첨부된 파일을 보십시오.</t>
  </si>
  <si>
    <t>베릴륨</t>
  </si>
  <si>
    <t>카드뮴</t>
  </si>
  <si>
    <t>크롬</t>
  </si>
  <si>
    <t>코발트</t>
  </si>
  <si>
    <t>구리</t>
  </si>
  <si>
    <t>납</t>
  </si>
  <si>
    <t>망간</t>
  </si>
  <si>
    <t>수은</t>
  </si>
  <si>
    <t>몰리브덴</t>
  </si>
  <si>
    <t>니켈</t>
  </si>
  <si>
    <t>셀레늄</t>
  </si>
  <si>
    <t>은</t>
  </si>
  <si>
    <t>탈륨</t>
  </si>
  <si>
    <t>주석</t>
  </si>
  <si>
    <t>바나듐</t>
  </si>
  <si>
    <t>아연</t>
  </si>
  <si>
    <t>양 (단위 PPM)</t>
  </si>
  <si>
    <t>추가 의견</t>
  </si>
  <si>
    <t>PPG 정의에 따른 성분유형</t>
  </si>
  <si>
    <t>용제 – 용제는 고체나 증기를 포함하고 있지 않은 성분으로 보통 액체이고 용질을 용액에서 용해시킨다. 용제는 통상적으로 액체이기는 하지만 기체로 될 수도 있다.</t>
  </si>
  <si>
    <t>(화면을 순차적으로 올려 보고, 질문 전체를 완성하십시오.)</t>
  </si>
  <si>
    <t>일</t>
  </si>
  <si>
    <t>갤런 당 파운드</t>
  </si>
  <si>
    <t>아니오</t>
  </si>
  <si>
    <t>안료</t>
  </si>
  <si>
    <t>용제</t>
  </si>
  <si>
    <t>바인더</t>
  </si>
  <si>
    <t>유통업체란 공급업체, 대리점(판매점), 무역회사로서 여러 개의 생산업체 및 기타 유통업체에서 나온 제품을 판매하는 업체입니다.</t>
  </si>
  <si>
    <t>Contact Name</t>
  </si>
  <si>
    <t>Contact Telephone Number</t>
  </si>
  <si>
    <t>Product or Trade Name</t>
  </si>
  <si>
    <t>Chemical Name or Synonym</t>
  </si>
  <si>
    <t>Manufacturer Name</t>
  </si>
  <si>
    <t>Address</t>
  </si>
  <si>
    <t>Manufacturer Contact Information</t>
  </si>
  <si>
    <t>All of the information provided for the material included in this request is true and complete to the best of my knowledge and belief. The supplier acknowledges and agrees that the information provided constitutes the complete disclosure for the material. By signing below the supplier is not entering into a new contractual agreement with PPG, rather the supplier is validating who completed this form.</t>
  </si>
  <si>
    <t>Guaranteed Shelf Life (from manufacture date)</t>
  </si>
  <si>
    <t>Other Storage Conditions</t>
  </si>
  <si>
    <t>Please note any specific instructions for safe handling of this raw material</t>
  </si>
  <si>
    <t>Table 1: Composition</t>
  </si>
  <si>
    <t>TOTAL (must be 100 %)</t>
  </si>
  <si>
    <t>Perfluorinated Alkyl Sulfonates (PFAS), Perfluorinated Carboxylic Acids (PFCA), Perfluorinated Octanoic Acid (PFOA) and related substances</t>
  </si>
  <si>
    <t>Please indicate the presence of any of the following trace metal elements in your product if not already disclosed in the composition. If these elements are present, please provide the concentration (in ppm). Note If the metal element or metal compound is already included in the composition table, this information does not need to be included in this metal table.</t>
  </si>
  <si>
    <t>Arsenic</t>
  </si>
  <si>
    <t>Cadmium</t>
  </si>
  <si>
    <t>Chromium</t>
  </si>
  <si>
    <t>Cobalt</t>
  </si>
  <si>
    <t>Copper</t>
  </si>
  <si>
    <t>Lead</t>
  </si>
  <si>
    <t>Manganese</t>
  </si>
  <si>
    <t>Mercury</t>
  </si>
  <si>
    <t>Molybdenum</t>
  </si>
  <si>
    <t>Nickel</t>
  </si>
  <si>
    <t>Selenium</t>
  </si>
  <si>
    <t>Silver</t>
  </si>
  <si>
    <t>Thallium</t>
  </si>
  <si>
    <t>Vanadium</t>
  </si>
  <si>
    <t>Zinc</t>
  </si>
  <si>
    <t>Additional Comments</t>
  </si>
  <si>
    <t>PPG Definition Component Type</t>
  </si>
  <si>
    <t>Solvent – Is a component that contains no solids, evaporates, is generally a liquid and dissolves a solute resulting in a solution. A solvent is usually a liquid but can also be a gas.</t>
  </si>
  <si>
    <t>Binder – Is a resin, vehicle, polymer or additive component that is not a pigment or solvent (may be a liquid or solid). A binder possesses solids and can be considered any component of a liquid that will not evaporate.</t>
  </si>
  <si>
    <t>1. Import/Export Codes</t>
  </si>
  <si>
    <t>European Commodity Code (format XXXX-XX-XXXX)</t>
  </si>
  <si>
    <t>2. Regulatory Notifications</t>
  </si>
  <si>
    <t>If yes, specify</t>
  </si>
  <si>
    <t>4. Food Contact</t>
  </si>
  <si>
    <t>If yes, specify and attach the approval(s) in the attachments section</t>
  </si>
  <si>
    <t>Please insert the following attachments as electronic documents with the completed questionnaire or include as attachments to the email upon submission. The use of .pdf format is recommended.</t>
  </si>
  <si>
    <t>To insert document as an icon Go to the main menu bar and open the "Insert" tab, and then click the Object icon from the Text menu. Then, select Create from File&gt;Browse. Find &amp; select the file name, then click Insert. Check "Display as icon" box. Click on OK to insert the document.</t>
  </si>
  <si>
    <t>Insert document here as icon</t>
  </si>
  <si>
    <t>specific gravity</t>
  </si>
  <si>
    <t>Impurity</t>
  </si>
  <si>
    <t>Listed</t>
  </si>
  <si>
    <t>Not listed</t>
  </si>
  <si>
    <t>Exempt</t>
  </si>
  <si>
    <t>Not determined</t>
  </si>
  <si>
    <t>Listed in NDSL</t>
  </si>
  <si>
    <t>Pre-registered</t>
  </si>
  <si>
    <t>Registered</t>
  </si>
  <si>
    <t>Algaecide</t>
  </si>
  <si>
    <t>Fungicide</t>
  </si>
  <si>
    <t>Pesticide</t>
  </si>
  <si>
    <t>Rodenticide</t>
  </si>
  <si>
    <t>Other</t>
  </si>
  <si>
    <t>If yes, please identify the substance name and the CAS number (if available)</t>
  </si>
  <si>
    <t>A distributor may be a supplier, vendor, or trading company that sells products from multiple manufacturers or other distributors.</t>
  </si>
  <si>
    <t>Distributor Name</t>
  </si>
  <si>
    <t>Distributor Contact Information</t>
  </si>
  <si>
    <t>Total Weight % (Non-volatile) solids based on Composition</t>
  </si>
  <si>
    <t>Please enter a value. If a percentage range was attempted, please select the target value or most representative value for that component.</t>
  </si>
  <si>
    <t>Please indicate if the composition includes any proprietary substances</t>
  </si>
  <si>
    <t>Describe the regulatory status of the supplied material</t>
  </si>
  <si>
    <t>To insert document as an icon</t>
  </si>
  <si>
    <t>Please enter a value. If a percentage range was attempted</t>
  </si>
  <si>
    <t>Complete the composition section in the "Table 1 Composition" tab.</t>
  </si>
  <si>
    <t>은 "표 1의 구성"탭에서 구성 섹션을 완료합니다.</t>
  </si>
  <si>
    <t>Trace Metal Elements</t>
  </si>
  <si>
    <r>
      <t xml:space="preserve">Pigment – Is usually a solid material component that adds color, tinting or hiding to a coating. PPG’s definition of pigments also includes fillers and extenders such as calcium carbonate, talc silica, etc., as well as dyes.  </t>
    </r>
    <r>
      <rPr>
        <b/>
        <sz val="10"/>
        <color theme="3"/>
        <rFont val="Arial"/>
        <family val="2"/>
      </rPr>
      <t>Any non-volatile additive that will contribute color or opacity (whether intentional or unintentional) and remain on a dried paint film can be defaulted to the "Pigment" Component Type.</t>
    </r>
  </si>
  <si>
    <t>Pigment – Is usually a solid material component that adds color, tinting or hiding to a coating. PPG’s definition of pigments also includes fillers and extenders such as calcium carbonate, talc silica, etc., as well as dyes. Any non-volatile additive that will contribute color or opacity (whether intentional or unintentional) and remain on a dried paint film can be defaulted to the "Pigment" Component Type.</t>
  </si>
  <si>
    <t>Any non-volatile additive that will contribute color or opacity (whether intentional or unintentional) and remain on a dried paint film can be defaulted to the "Pigment" Component Type.</t>
  </si>
  <si>
    <t>Any non-volatile additive that will contribute color or opacity</t>
  </si>
  <si>
    <r>
      <t xml:space="preserve">Solvent – Is a component that contains no solids, evaporates, is generally a liquid and dissolves a solute resulting in a solution. A solvent is usually a liquid but can also be a gas.  </t>
    </r>
    <r>
      <rPr>
        <b/>
        <sz val="10"/>
        <color theme="3"/>
        <rFont val="Arial"/>
        <family val="2"/>
      </rPr>
      <t>Any volatile component that will not remain on a dried paint film after curing can be defaulted to the "Solvent" Component Type.</t>
    </r>
  </si>
  <si>
    <t>Any volatile component that will not remain on a dried paint film after curing can be defaulted to the "Solvent" Component Type.</t>
  </si>
  <si>
    <t>Any volatile component that will not remain</t>
  </si>
  <si>
    <r>
      <t xml:space="preserve">Binder – Is a resin, vehicle, polymer or additive component that is not a pigment or solvent (may be a liquid or solid). A binder possesses solids and can be considered any component of a liquid that will not evaporate.  </t>
    </r>
    <r>
      <rPr>
        <b/>
        <sz val="10"/>
        <color theme="3"/>
        <rFont val="Arial"/>
        <family val="2"/>
      </rPr>
      <t>Any non-volatile additive that does not contribute to color or opacity that will remain on a dried paint film can be defaulted to the "Binder" Component Type.</t>
    </r>
  </si>
  <si>
    <t>Any non-volatile additive that does not contribute to color or opacity that will remain on a dried paint film can be defaulted to the "Binder" Component Type.</t>
  </si>
  <si>
    <t xml:space="preserve">Any non-volatile additive that does not contribute </t>
  </si>
  <si>
    <t>Chemical Inventory Registration - Standard</t>
  </si>
  <si>
    <t>Chemical Inventory Registration - Canada</t>
  </si>
  <si>
    <t>Chemical Inventory Registration - Europe</t>
  </si>
  <si>
    <t>Inventory or Registration No.</t>
  </si>
  <si>
    <t>*If available, include ISHL Inventory information here.</t>
  </si>
  <si>
    <t>Please insert the following attachments as electronic documents with the completed questionnaire or include as attachments to the email upon submission.  The use of .pdf format is recommended.</t>
  </si>
  <si>
    <t>To insert document as an icon: Go to the main menu bar and open the "Insert" tab, and then click the Object icon from the Text menu.  Then, select Create from File&gt;Browse.  Find &amp; select the file name, then click Insert.  Check "Display as icon" box.  Click on OK to insert the document.</t>
  </si>
  <si>
    <t>14808-60-7</t>
  </si>
  <si>
    <t>원재료 도입 요청서</t>
  </si>
  <si>
    <t xml:space="preserve">The material you supply to PPG may be transported or incorporated </t>
  </si>
  <si>
    <t>The form consists of this cover letter along with 5 additional tabs, one for each section of data required.  The required fields are shaded in gray throughout the form.  Please complete all sections of this form, including the "Information Provided by"  (Section B), and return it to the PPG contact specified in the Contact section of the form as quickly as possible.  Contact the requestor or your purchasing agent if you have questions regarding the completion of the form.</t>
  </si>
  <si>
    <t>The form consists of this cover letter along with 5 additional tabs</t>
  </si>
  <si>
    <t>Note: The responses must be in English language.  The translation is for reference only.</t>
  </si>
  <si>
    <t>작성은 반드시 영문으로 해 주십시오. 번역은 참조 용입니다 .</t>
  </si>
  <si>
    <t>안녕히 계십시오</t>
  </si>
  <si>
    <t>Vice President, Global Supply Management</t>
  </si>
  <si>
    <t>부사장, 환경 보건 및 안전</t>
  </si>
  <si>
    <t>부사장, 글로벌 공급 관리</t>
  </si>
  <si>
    <t>Raw Material Introduction Request Form</t>
  </si>
  <si>
    <t>PPG</t>
  </si>
  <si>
    <t>One PPG Place, Pittsburgh, Pennsylvania 15272 USA</t>
  </si>
  <si>
    <t>PPG is a global manufacturer of quality paints</t>
  </si>
  <si>
    <t>PPG is a global manufacturer of quality paints, coatings and related products to the automotive, industrial, aerospace and consumer markets.  This Raw Material Introduction Request form must be completed because we wish to submit one of your products to our Raw Material Management team for a product stewardship review.</t>
  </si>
  <si>
    <t>CAS Number</t>
  </si>
  <si>
    <t>Issue</t>
  </si>
  <si>
    <t>Note</t>
  </si>
  <si>
    <t>1317-95-9</t>
  </si>
  <si>
    <t>Particle size</t>
  </si>
  <si>
    <t>14059-33-7</t>
  </si>
  <si>
    <t>14464-46-1</t>
  </si>
  <si>
    <t>15468-32-3</t>
  </si>
  <si>
    <t>25036-25-3</t>
  </si>
  <si>
    <t>Molecular Weight</t>
  </si>
  <si>
    <t>In the "Component Description" column, please provide the molecular weight of this substance.</t>
  </si>
  <si>
    <t>25068-38-6</t>
  </si>
  <si>
    <t>28064-14-4</t>
  </si>
  <si>
    <t>67924-34-9</t>
  </si>
  <si>
    <t>Please consider using rutile or anatase CAS numbers for TiO2.  If neither can be used, please describe the reason.</t>
  </si>
  <si>
    <t>A complete listing of ingredients (intentionally added or known to be contained in the product, both hazardous and non-hazardous, even at trace levels, is required; this must equal 100% and all ingredients disclosed on the safety data sheet must be listed here.  All metal compounds and the specifically mentioned compounds listed in Table 2 must be included in the composition.  Note: for reacted materials (e.g. resins), this should not list the pre-reaction recipe; rather it should list the material composition as supplied.  If any ingredients are proprietary, please mark it as such in the description, and provide a generic name.  Any claim for confidentiality must comply with allowed exemptions in all countries of the world including Taiwan and the EU. Surface treatments on powder particles must also be included.  If you have questions, please refer to PPG Raw Material Information Requests: Frequently Asked Questions (FAQ).</t>
  </si>
  <si>
    <t>Mark Cancilla</t>
  </si>
  <si>
    <t>A complete listing of ingredients (intentionally added</t>
  </si>
  <si>
    <t>Table 2: Trace Substances</t>
  </si>
  <si>
    <t xml:space="preserve">To meet our regulatory and sustainability goals, the following substances require additional declaration if not already included in the composition in Table 1.  Please indicate if your "Product" contains any of the following substances present at any level, even in trace quantities.  </t>
  </si>
  <si>
    <t>Asbestos</t>
  </si>
  <si>
    <t>Benzene</t>
  </si>
  <si>
    <t>표 2 : 미량 물질</t>
  </si>
  <si>
    <t>To meet our regulatory and sustainability goals</t>
  </si>
  <si>
    <t>Current Translation</t>
  </si>
  <si>
    <t>Translation Concatenate</t>
  </si>
  <si>
    <t>Chemical Inventory Registration - CA</t>
  </si>
  <si>
    <t>Dropdowns</t>
  </si>
  <si>
    <t>The list of Dropdown selections in the RMIR.  If any brand new dropdowns need to be selected, please insert the table alphabetically between the other selections.</t>
  </si>
  <si>
    <t>석면</t>
  </si>
  <si>
    <t>벤젠</t>
  </si>
  <si>
    <t>N 메틸 -2- 피 롤리 돈 (NMP)</t>
  </si>
  <si>
    <t>MANDATORY - Certificate of Analysis (COA) or Production</t>
  </si>
  <si>
    <t>MANDATORY - Certificate of Analysis (COA) or Product Specification with ranges.  If not available, please complete the attachment shown with the tentative product specifications.</t>
  </si>
  <si>
    <r>
      <t xml:space="preserve">MANDATORY - Certificate of Analysis (COA) or Product Specification </t>
    </r>
    <r>
      <rPr>
        <b/>
        <u/>
        <sz val="10"/>
        <color theme="3"/>
        <rFont val="Arial"/>
        <family val="2"/>
      </rPr>
      <t>with ranges</t>
    </r>
    <r>
      <rPr>
        <sz val="10"/>
        <color theme="3"/>
        <rFont val="Arial"/>
        <family val="2"/>
      </rPr>
      <t>.  If not available, please complete the attachment shown with the tentative product specifications.</t>
    </r>
  </si>
  <si>
    <t>Location - TAB</t>
  </si>
  <si>
    <t>INTRODUCTION</t>
  </si>
  <si>
    <t>A AND B - CONTACT INFO</t>
  </si>
  <si>
    <t>C - PRODUCT INFO</t>
  </si>
  <si>
    <t>E - REGULATORY INFO</t>
  </si>
  <si>
    <t>D - COMPOSITION TABLE - TABLE 1</t>
  </si>
  <si>
    <t>D - TRACE SUBSTANCES - TABLE 2</t>
  </si>
  <si>
    <t>NOT CURRENTLY USED</t>
  </si>
  <si>
    <t>DROPDOWNS</t>
  </si>
  <si>
    <t>F - ATTACHMENTS</t>
  </si>
  <si>
    <t>ERROR MESSAGE</t>
  </si>
  <si>
    <t>if yes, please identify the substance name</t>
  </si>
  <si>
    <t>Information Provided By</t>
  </si>
  <si>
    <t>Spanish</t>
  </si>
  <si>
    <t>Atentamente,</t>
  </si>
  <si>
    <t xml:space="preserve">Solicitante de PPG/Información de contacto    </t>
  </si>
  <si>
    <t>Nombre</t>
  </si>
  <si>
    <t>Distribuidor (si es diferente del fabricante)</t>
  </si>
  <si>
    <t>Nombre de la compañía</t>
  </si>
  <si>
    <t>Fecha</t>
  </si>
  <si>
    <t>Título</t>
  </si>
  <si>
    <t>Características</t>
  </si>
  <si>
    <t>Valor</t>
  </si>
  <si>
    <t>Unidades de medida</t>
  </si>
  <si>
    <t>Gravedad específica o densidad</t>
  </si>
  <si>
    <t>Peso de los pigmentos</t>
  </si>
  <si>
    <t>Punto de inflamación</t>
  </si>
  <si>
    <t>Estado físico (a temperatura ambiente)</t>
  </si>
  <si>
    <t>Descripción física</t>
  </si>
  <si>
    <t>Nanotecnología</t>
  </si>
  <si>
    <t>Temperatura mínima de almacenamiento</t>
  </si>
  <si>
    <t>Temperatura máxima de almacenamiento</t>
  </si>
  <si>
    <t>Por favor, tenga en cuenta cualquier instrucción específica para el manejo seguro de esta materia prima:</t>
  </si>
  <si>
    <t>Información del empaque</t>
  </si>
  <si>
    <t>Tabla 1: Composición</t>
  </si>
  <si>
    <t>Estado físico del componente</t>
  </si>
  <si>
    <t>¿Agregado intencionalmente o impureza?</t>
  </si>
  <si>
    <t>Bifenilos polibromados (PBB)</t>
  </si>
  <si>
    <t>Sulfonatos de perfluoroalquilo (PFAS), ácidos carboxílicos perfluorados(PFCA),  ácido octanóico perfluorado (PFOA) y sustancias relacionadas</t>
  </si>
  <si>
    <t>Ftalatos</t>
  </si>
  <si>
    <t>Antimonio</t>
  </si>
  <si>
    <t>Bario</t>
  </si>
  <si>
    <t>Arsénico</t>
  </si>
  <si>
    <t>Berilio</t>
  </si>
  <si>
    <t>Cadmio</t>
  </si>
  <si>
    <t>Cromo</t>
  </si>
  <si>
    <t>Cobalto</t>
  </si>
  <si>
    <t>Cobre</t>
  </si>
  <si>
    <t>Manganeso</t>
  </si>
  <si>
    <t>Molibdeno</t>
  </si>
  <si>
    <t>Níquel</t>
  </si>
  <si>
    <t>Selenio</t>
  </si>
  <si>
    <t>Plata</t>
  </si>
  <si>
    <t>Talio</t>
  </si>
  <si>
    <t>Vanadio</t>
  </si>
  <si>
    <t xml:space="preserve">Pigmento </t>
  </si>
  <si>
    <t>Solvente</t>
  </si>
  <si>
    <t>Listas reglamentarias del país</t>
  </si>
  <si>
    <t>País / Región</t>
  </si>
  <si>
    <t>*En el caso de que esté disponible, incluya aquí la información relativa al inventario de la ISHL.</t>
  </si>
  <si>
    <t>Estado</t>
  </si>
  <si>
    <t>Inventario o número de registro</t>
  </si>
  <si>
    <t>Comentarios</t>
  </si>
  <si>
    <t>Canadá (DSL/NDSL)</t>
  </si>
  <si>
    <t>Europa (REACh)</t>
  </si>
  <si>
    <t>Japón (METI/ENCS)</t>
  </si>
  <si>
    <t>Corea (KECI)</t>
  </si>
  <si>
    <t>Nueva Zelanda (HSNO)</t>
  </si>
  <si>
    <t>Filipinas (PICCS)</t>
  </si>
  <si>
    <t>Taiwán (NCSR)</t>
  </si>
  <si>
    <t>Estados Unidos (TSCA)</t>
  </si>
  <si>
    <t>Exento</t>
  </si>
  <si>
    <t>No determinado</t>
  </si>
  <si>
    <t>1.  Códigos de importación/exportación</t>
  </si>
  <si>
    <t>(desplácese por la página y complete toda la lista de preguntas)</t>
  </si>
  <si>
    <t>3. Biocidas</t>
  </si>
  <si>
    <t>Tipo</t>
  </si>
  <si>
    <t>País</t>
  </si>
  <si>
    <t>Número de registro</t>
  </si>
  <si>
    <t xml:space="preserve">Alguicida </t>
  </si>
  <si>
    <t>Fungicida</t>
  </si>
  <si>
    <t>Pesticida</t>
  </si>
  <si>
    <t xml:space="preserve">Rodenticida </t>
  </si>
  <si>
    <t xml:space="preserve">Otro </t>
  </si>
  <si>
    <t>¿Este producto está aprobado para su uso en contacto con alimentos?</t>
  </si>
  <si>
    <t>OBLIGATORIO - Hoja de datos de seguridad actual en idioma inglés</t>
  </si>
  <si>
    <t>OBLIGATORIO - Hoja de datos de seguridad actual en los idiomas locales</t>
  </si>
  <si>
    <t>Información adicional del proveedor (opcional)</t>
  </si>
  <si>
    <t>OBLIGATORIO - Certificado de Análisis (COA) o Especificación de Producto con rangos. Si no está disponible, complete el archivo adjunto que se muestra con las especificaciones tentativas del producto.</t>
  </si>
  <si>
    <t xml:space="preserve">Inserte el documento aquí como un ícono </t>
  </si>
  <si>
    <t>libras/galón</t>
  </si>
  <si>
    <t>Gravedad específica</t>
  </si>
  <si>
    <t>Preregistrado</t>
  </si>
  <si>
    <t>Registrado</t>
  </si>
  <si>
    <t>Cantidad (en PPM)</t>
  </si>
  <si>
    <t xml:space="preserve">Gas licuado </t>
  </si>
  <si>
    <t>Líquido</t>
  </si>
  <si>
    <t>Pasta</t>
  </si>
  <si>
    <t>Copa Abierta</t>
  </si>
  <si>
    <t>meses</t>
  </si>
  <si>
    <t>años</t>
  </si>
  <si>
    <t>Copa cerrada</t>
  </si>
  <si>
    <t>Complete la sección de composición en la pestaña "Tabla 1 Composición".</t>
  </si>
  <si>
    <t>Resumen del tipo de componente</t>
  </si>
  <si>
    <t>días</t>
  </si>
  <si>
    <t>Chinese</t>
  </si>
  <si>
    <t>PPG原料引入申请表</t>
  </si>
  <si>
    <t>您向PPG提供的产品作为PPG的原料可能被应用在PPG的各类产品中，而这些产品可能被运输到世界各地。为了安全合法的完成这些操作，为了实践责任关怀的承诺，PPG需要了解该原料的相关信息。所以，请您提供给我们该原料的相关信息。</t>
  </si>
  <si>
    <t>注意：回复必须是英语。 翻译仅供参考。</t>
  </si>
  <si>
    <t>PPG申请/联系信息</t>
  </si>
  <si>
    <t>联系电话:</t>
  </si>
  <si>
    <t>电子邮件:</t>
  </si>
  <si>
    <t>地址</t>
  </si>
  <si>
    <t>姓名</t>
  </si>
  <si>
    <t>经销商（如果不同于制造商）</t>
  </si>
  <si>
    <t>一个经销商可以是一个供应商，卖主，或是贸易公司（贸易公司可以出售多家制造商或经销商的产品）</t>
  </si>
  <si>
    <t>经销商公司名称</t>
  </si>
  <si>
    <t>基于对该材料的了解，我提供的所有信息真实并且完整。我作为供应商认可并同意该材料的所有的成分已经完全公布于此。在下面签名，并不意味着与PPG签署一份新的合同，而是供应商确认由谁完成的该申请表。</t>
  </si>
  <si>
    <t>日期</t>
  </si>
  <si>
    <t>职位</t>
  </si>
  <si>
    <t>公司名称</t>
  </si>
  <si>
    <t>请通过电子邮件的方式将完成后的申请表返还给该表联系人部分（A部分）里面提到的PPG的联系人</t>
  </si>
  <si>
    <t>特性</t>
  </si>
  <si>
    <t>比重或密度</t>
  </si>
  <si>
    <t>值</t>
  </si>
  <si>
    <t>单位</t>
  </si>
  <si>
    <t>重量（非挥发）固体份</t>
  </si>
  <si>
    <t>体积（非挥发）固体份</t>
  </si>
  <si>
    <t>颜料重量百分比</t>
  </si>
  <si>
    <t>颜料体积百分比</t>
  </si>
  <si>
    <t>闪点</t>
  </si>
  <si>
    <t>闪点测试方法</t>
  </si>
  <si>
    <t>物理状态（在室温下）</t>
  </si>
  <si>
    <t>物理状态描述</t>
  </si>
  <si>
    <t>颜色</t>
  </si>
  <si>
    <t>纳米技术</t>
  </si>
  <si>
    <t>该材料中是否含有有意添加的纳米材料（原级粒子尺寸小于100纳米）？</t>
  </si>
  <si>
    <t>使用和储存条件</t>
  </si>
  <si>
    <t>保质期（从生产日期开始）</t>
  </si>
  <si>
    <t>最低储存温度</t>
  </si>
  <si>
    <t>最高储存温度</t>
  </si>
  <si>
    <t>冰冻会损坏该产品吗？</t>
  </si>
  <si>
    <t>其他储存条件</t>
  </si>
  <si>
    <t>天</t>
  </si>
  <si>
    <t>个月</t>
  </si>
  <si>
    <t>从清单中选择</t>
  </si>
  <si>
    <t>包装信息</t>
  </si>
  <si>
    <t>对于PPG抗静电包装的强制要求，请参考下面附件。</t>
  </si>
  <si>
    <t>固体</t>
  </si>
  <si>
    <t>液体</t>
  </si>
  <si>
    <t>气体</t>
  </si>
  <si>
    <t>比重</t>
  </si>
  <si>
    <t>液化气</t>
  </si>
  <si>
    <t>粉末</t>
  </si>
  <si>
    <t>浆</t>
  </si>
  <si>
    <t>气溶胶</t>
  </si>
  <si>
    <t>是的</t>
  </si>
  <si>
    <t>不是的</t>
  </si>
  <si>
    <t>成分描述</t>
  </si>
  <si>
    <t xml:space="preserve">化学文摘号 </t>
  </si>
  <si>
    <t>重量百分比 （不要范围）</t>
  </si>
  <si>
    <t>成分类型 (请参见PPG定义如下)</t>
  </si>
  <si>
    <t>成分物理状态</t>
  </si>
  <si>
    <t>是有意添加还是杂质？</t>
  </si>
  <si>
    <t>颜料</t>
  </si>
  <si>
    <t>溶剂</t>
  </si>
  <si>
    <t>粘合剂</t>
  </si>
  <si>
    <t xml:space="preserve">有意添加  </t>
  </si>
  <si>
    <t xml:space="preserve">杂质 </t>
  </si>
  <si>
    <t>杂质 ?</t>
  </si>
  <si>
    <t>总和 (必须为100%)</t>
  </si>
  <si>
    <t>多溴联苯</t>
  </si>
  <si>
    <t>多溴二苯醚</t>
  </si>
  <si>
    <t>烷基酚/烷基酚聚氧乙烯醚</t>
  </si>
  <si>
    <t>异噻唑啉酮</t>
  </si>
  <si>
    <t>全氟烷基磺酸盐PFAS、全氟羟酸PFCA、全氟辛酸PFOA及相关物质</t>
  </si>
  <si>
    <t>甲醛和释放甲醛的物质</t>
  </si>
  <si>
    <t>邻苯二甲酸盐</t>
  </si>
  <si>
    <t>邻苯二甲酸二丁酯，邻苯二甲酸二正辛酯，邻苯二甲酸二（2-乙基）己酯</t>
  </si>
  <si>
    <t>补充</t>
  </si>
  <si>
    <t>请备注是否含有任何成分受欧盟REACH的高关注物质或加州65提案授权和监管</t>
  </si>
  <si>
    <t>金属</t>
  </si>
  <si>
    <t>量 (在每百万份）</t>
  </si>
  <si>
    <t>化学文摘号 (根据需要进行修改)</t>
  </si>
  <si>
    <t>锑</t>
  </si>
  <si>
    <t>砷</t>
  </si>
  <si>
    <t>钡</t>
  </si>
  <si>
    <t>铍</t>
  </si>
  <si>
    <t xml:space="preserve">镉 </t>
  </si>
  <si>
    <t xml:space="preserve">铬 </t>
  </si>
  <si>
    <t xml:space="preserve">钴 </t>
  </si>
  <si>
    <t>铜</t>
  </si>
  <si>
    <t>铅</t>
  </si>
  <si>
    <t>锰</t>
  </si>
  <si>
    <t>汞</t>
  </si>
  <si>
    <t>钼</t>
  </si>
  <si>
    <t xml:space="preserve">镍 </t>
  </si>
  <si>
    <t>硒</t>
  </si>
  <si>
    <t>银</t>
  </si>
  <si>
    <t>锡</t>
  </si>
  <si>
    <t>矾</t>
  </si>
  <si>
    <t>锌</t>
  </si>
  <si>
    <t>关于成分类型，PPG定义如下:</t>
  </si>
  <si>
    <t>溶剂 - 不含固体和蒸发盐，通常为液体并溶解某溶解物而成为溶液。溶剂通常为液体但是有时为气体。</t>
  </si>
  <si>
    <t>粘合剂 - 通常为树脂，媒介，聚合物或者添加物，但不是颜料和溶剂，（可以为液体或固体）。粘合剂有一定的固体分并且可以被认为是液体中不挥发的那部分成分。</t>
  </si>
  <si>
    <t>加拿大 (DSL/NDSL)</t>
  </si>
  <si>
    <t>中国 (IECSC)</t>
  </si>
  <si>
    <t>欧洲 (REACh)</t>
  </si>
  <si>
    <t>日本 (METI/ENCS)</t>
  </si>
  <si>
    <t>新西兰 (HSNO)</t>
  </si>
  <si>
    <t>韩国 (KECl)</t>
  </si>
  <si>
    <t>菲律宾 (PICCS)</t>
  </si>
  <si>
    <t>台湾 (NCSR)</t>
  </si>
  <si>
    <t>美国 (TSCA)</t>
  </si>
  <si>
    <t>类型</t>
  </si>
  <si>
    <t>微量金属元素</t>
  </si>
  <si>
    <t>请将电子文档插入下列做为该原料引入申请表的附件，或者做为邮件附件提交。建议使用 .pdf格式。</t>
  </si>
  <si>
    <t>真诚，</t>
  </si>
  <si>
    <t>杀藻剂</t>
  </si>
  <si>
    <t>杀真菌剂</t>
  </si>
  <si>
    <t>杀虫剂</t>
  </si>
  <si>
    <t>杀鼠剂</t>
  </si>
  <si>
    <t xml:space="preserve">其他  </t>
  </si>
  <si>
    <t>列入DSL</t>
  </si>
  <si>
    <t>列入NDSL</t>
  </si>
  <si>
    <t>豁免</t>
  </si>
  <si>
    <t>未列入</t>
  </si>
  <si>
    <t>未确定的</t>
  </si>
  <si>
    <t>列入</t>
  </si>
  <si>
    <t>预注册</t>
  </si>
  <si>
    <t>注册</t>
  </si>
  <si>
    <t>如果可以的，这里包括ISHL目录信息</t>
  </si>
  <si>
    <t>¿Impureza?</t>
  </si>
  <si>
    <t>E - ATTACHMENTS</t>
  </si>
  <si>
    <t>D - REGULATORY INFO</t>
  </si>
  <si>
    <t>C - TRACE SUBSTANCES - TABLE 2</t>
  </si>
  <si>
    <t>C - COMPOSITION TABLE - TABLE 1</t>
  </si>
  <si>
    <t xml:space="preserve"> B - PRODUCT INFO</t>
  </si>
  <si>
    <t>A - CONTACT INFO</t>
  </si>
  <si>
    <t>E部分：附件</t>
  </si>
  <si>
    <t>B部分：产品信息</t>
  </si>
  <si>
    <t>C部分：成分信息</t>
  </si>
  <si>
    <t>C部分：成分信息 （续）</t>
  </si>
  <si>
    <t xml:space="preserve">NO </t>
  </si>
  <si>
    <t xml:space="preserve">This is a reminder - to meet our regulatory and sustainability goals, the following substances must be included in the composition if they are present in your product at any level, even in trace quantities. </t>
  </si>
  <si>
    <t>*2-ethoxyethanol (EGEE)</t>
  </si>
  <si>
    <t>*2-ethoxyethyl acetate (EGEEAc)</t>
  </si>
  <si>
    <t>*2-methoxyethanol (EGME)</t>
  </si>
  <si>
    <t>*2-methoxyethyl acetate (EGMEAc)</t>
  </si>
  <si>
    <t>*2-etoxietanol (EGEE)</t>
  </si>
  <si>
    <t>*2-에 톡시 에탄올 (EGEE)</t>
  </si>
  <si>
    <t>*2-에 톡시 에틸 아세테이트 (EGEEAc)</t>
  </si>
  <si>
    <t>*Formaldehyde and Formaldehyde Releasing Compounds</t>
  </si>
  <si>
    <t>*Isothiazolinone(s)</t>
  </si>
  <si>
    <t>*Asbestos</t>
  </si>
  <si>
    <t>*Benzene</t>
  </si>
  <si>
    <t>*Lead</t>
  </si>
  <si>
    <t>*Mercury</t>
  </si>
  <si>
    <t>*Tin</t>
  </si>
  <si>
    <t>*N-Methyl-2-pyrrolidone (NMP)</t>
  </si>
  <si>
    <t>*Benceno</t>
  </si>
  <si>
    <t>*Isotiazolinona(s)</t>
  </si>
  <si>
    <t>*Plomo</t>
  </si>
  <si>
    <t>*Mercurio</t>
  </si>
  <si>
    <t>*Estaño</t>
  </si>
  <si>
    <t>Part C: Compositional Information</t>
  </si>
  <si>
    <t>Part C: Compositional Information (Continued)</t>
  </si>
  <si>
    <t>Part B: Product Information</t>
  </si>
  <si>
    <t>Part A: Manufacturer, Distributor and Contact Information</t>
  </si>
  <si>
    <t>Part D: Regulatory Information</t>
  </si>
  <si>
    <t>Part E: Attachments</t>
  </si>
  <si>
    <t>在下一行中，请提供此物质的可呼吸部分的单独条目。</t>
  </si>
  <si>
    <t>在“组分描述”列中，请提供此物质的分子量。</t>
  </si>
  <si>
    <t>对于TiO2，请考虑使用金红石或锐钛矿CAS号码。 如果两者都不能使用，请描述原因。</t>
  </si>
  <si>
    <t>"성분 설명"란에이 물질의 분자량을 기입하십시오.</t>
  </si>
  <si>
    <t>TiO2에 rutile 또는 anatase CAS 번호를 사용하는 것을 고려하십시오. 둘 다 사용할 수없는 경우 이유를 설명하십시오.</t>
  </si>
  <si>
    <t>国家/地区</t>
  </si>
  <si>
    <t>国家</t>
  </si>
  <si>
    <t>注释</t>
  </si>
  <si>
    <t>（请滚动页面并完成整个问题列表)</t>
  </si>
  <si>
    <t>石棉</t>
  </si>
  <si>
    <t>苯</t>
  </si>
  <si>
    <t>监管通知</t>
  </si>
  <si>
    <t>杀生物剂</t>
  </si>
  <si>
    <t>食品接触</t>
  </si>
  <si>
    <t>其他供应商信息（可选）</t>
  </si>
  <si>
    <t>固化后不会残留在干燥漆膜上的任何挥发性组分可以默认为“溶剂”组分类型。</t>
  </si>
  <si>
    <t>中国GB9685</t>
  </si>
  <si>
    <t>闭合杯</t>
  </si>
  <si>
    <t>欧洲商品代码（格式XXXX-XX-XXXX）</t>
  </si>
  <si>
    <t>出口控制分类编号（ECCN）</t>
  </si>
  <si>
    <t>如果是，请标明物质名称和CAS编号（如果有）</t>
  </si>
  <si>
    <t>如果是，请指定</t>
  </si>
  <si>
    <t>如果是，请在附件部分指定并附上批准</t>
  </si>
  <si>
    <t>插文件于此处，以图标显示</t>
  </si>
  <si>
    <t>本材料或本材料的任何组成部分受到任何全球监管通知或规则的进一步监管，例如美国有毒物质控制法案（TSCA）5e同意令，TSCA 5a重要新使用规则（SNUR），TSCA 12b出口 ，加拿大环境保护法（CEPA）重大新活动（SNAC）等？</t>
  </si>
  <si>
    <t>该产品是否被批准用于与食品接触？</t>
  </si>
  <si>
    <t>开杯</t>
  </si>
  <si>
    <t>D部分：监管信息</t>
  </si>
  <si>
    <t>注册号码</t>
  </si>
  <si>
    <t>具体监管问题</t>
  </si>
  <si>
    <t>状态</t>
  </si>
  <si>
    <t>技术数据表（如果没有，请注明）</t>
  </si>
  <si>
    <t>可以按照下列步骤来插入电子文档图标：进入主菜单栏，打开“插入”，选择目标〉从文档中建立〉浏览。找到&amp;选择文档名称，然后点击插入。在“以图标形式显示”选项处打勾。点击OK插入文档。</t>
  </si>
  <si>
    <t>环境健康与安全副总裁</t>
  </si>
  <si>
    <t>全球供应管理副总裁</t>
  </si>
  <si>
    <t>D - COMPOSITION TABLE - TABLE 2</t>
  </si>
  <si>
    <t>D - COMPOSITION TABLE - TABLE 3</t>
  </si>
  <si>
    <t>D - COMPOSITION</t>
  </si>
  <si>
    <t>( 请将下面三行填完后再将本申请表提供给供应商填写)</t>
  </si>
  <si>
    <t>*乙二醇乙醚（EGEE）</t>
  </si>
  <si>
    <t>*乙二醇乙醚醋酸酯（EGEEAc）</t>
  </si>
  <si>
    <t>*乙二醇甲醚（EGME）</t>
  </si>
  <si>
    <t>*2-甲氧基乙基乙酸酯（EGMEAc）</t>
  </si>
  <si>
    <t>N-甲基吡咯烷酮</t>
  </si>
  <si>
    <t>海关税则号</t>
  </si>
  <si>
    <t>不管成分有无危害性，您需要提供一份完整的产品成分表，该成分表总和必须为100%。并且所有列在产品安全技术说明书上的成分也应列在这里。注意：对于反应产物（比如，树脂），不应列出反应前的成分，而应列出实际提供的成分。如果任何成分是专有的，请在说明中标明，并提供通用名称。任何保密要求必须符合世界上所有国家和地区（包括台湾和欧盟）的允许豁免。粉末颗粒的表面处理也必须包括在内。如果您有任何疑问，请参阅PPG原材料信息申请：常见问题（FAQ）。</t>
  </si>
  <si>
    <t>对残留在干燥漆膜上的对颜色无影响或对透明性无影响的任何非挥发性添加剂可以默认为“粘合剂”组分类型。</t>
  </si>
  <si>
    <t>对残留在干燥漆膜上的对颜色有影响或对透明性有影响（不论是否为有意添加）的任何非挥发性添加剂可以默认为“颜料”组分类型。</t>
  </si>
  <si>
    <t>在“表1成分”选项卡中完成成分信息部分。</t>
  </si>
  <si>
    <t>成分类型摘要</t>
  </si>
  <si>
    <t>成分总和不是100％</t>
  </si>
  <si>
    <t>国家监管清单</t>
  </si>
  <si>
    <t>描述所提供材料对下列国家监管清单的符合状况。 请使用评论部分清楚标识任何新的或待处理的通知。</t>
  </si>
  <si>
    <t>欧洲 10/2011</t>
  </si>
  <si>
    <t>克每立方厘米</t>
  </si>
  <si>
    <t>使用、储存和包装信息</t>
  </si>
  <si>
    <t>信息来源</t>
  </si>
  <si>
    <t>监管清单或注册号</t>
  </si>
  <si>
    <t>本产品是注册的杀生物剂，特别是杀藻剂，杀真菌剂，杀虫剂或杀鼠剂产品？</t>
  </si>
  <si>
    <t>千克每升</t>
  </si>
  <si>
    <t>磅每加仑</t>
  </si>
  <si>
    <t>强制要求 - 分析证书（COA）或带范围的产品规格。 如果不可用，请完成附件的暂定产品规格。</t>
  </si>
  <si>
    <t>强制要求 - 最新产品安全技术说明书，英文</t>
  </si>
  <si>
    <t>强制要求 - 最新产品安全技术说明书，当地语言</t>
  </si>
  <si>
    <t>A 部分：制造商, 经销商和联系信息</t>
  </si>
  <si>
    <t>颜料 - 通常为固体，为涂料增加颜色，着色和遮盖力。PPG定义下的颜料也包含填充材料，比如碳酸钙，滑石粉，石英砂等等，也包含染料。对残留在干燥漆膜上的对颜色有影响或对透明性有影响（不论是否为有意添加）的任何非挥发性添加剂可以默认为“颜料”组分类型。</t>
  </si>
  <si>
    <t>请输入一个值。 如果试图放入百分比范围，请选择该组的目标值或最具代表性的值。</t>
  </si>
  <si>
    <t>对于下列微量金属，如果在成分信息中没有揭示的话，请在此注明。如果含有，请提供具体含量。注意：如果金属含量已经在成分部分有揭示，就不必再包含在这里了。</t>
  </si>
  <si>
    <t>PPG是世界领先的涂料及相关产品供应商，主要向汽车、工业、航天及消费品市场提供涂料等相关产品。该原料引入申请表是PPG原料引入流程的开始，请您认真填写该申请表，以便PPG原料管理小组来评估该原料的安全性和法规符合性。</t>
  </si>
  <si>
    <t>表1：成分</t>
  </si>
  <si>
    <t>表2：微量物质</t>
  </si>
  <si>
    <t>铊</t>
  </si>
  <si>
    <t>如果产品中含有下列受关注物质，那么这些物质必须在成分表中揭示出来</t>
  </si>
  <si>
    <t>本电子表格本页除外，共有5部分，每部分都要求您提供相关信息，要求提供信息的地方以灰色标记。您需要完成所有部分信息，包括B部分。然后把本原料引入申请表尽快交给您在PPG的联系人。在填写过程中，如果您有任何问题，请联系您在PPG的联系人或者向PPG的采购人员咨询，以便顺利及时完成该申请表。</t>
  </si>
  <si>
    <t>为了满足我们的监管和可持续发展目标，如果表1中的成分中没有包括以下物质，则需要额外声明。请说明您的“产品”是否包含任何水平存在的任何以下物质，即使是微量。</t>
  </si>
  <si>
    <t>基于成分的总重量％（非挥发性）固体</t>
  </si>
  <si>
    <t>基于成分的总重量颜料％</t>
  </si>
  <si>
    <t>美国 FDA 175.300</t>
  </si>
  <si>
    <t>年</t>
  </si>
  <si>
    <t>这是一个提醒 - 为了满足我们的监管和可持续发展目标，如果您的产品中存在任何水平的，甚至是微量的，以下物质必须包括在成分中。</t>
  </si>
  <si>
    <t>Global EH&amp;S and Purchasing Requirements</t>
  </si>
  <si>
    <t>RMIR Training / FAQ</t>
  </si>
  <si>
    <t>25322-69-4</t>
  </si>
  <si>
    <t>ALL TABS</t>
  </si>
  <si>
    <t>65997-18-4</t>
  </si>
  <si>
    <t>In the "Component Description" column, please also specify if it is the fibrous or non-fibrous form of this substance.</t>
  </si>
  <si>
    <t>In the "Component Description" column, please also specify if it is the leaded or non-leaded form of this substance.</t>
  </si>
  <si>
    <t>Substance Form</t>
  </si>
  <si>
    <t>65997-17-3</t>
  </si>
  <si>
    <t>28182-81-2</t>
  </si>
  <si>
    <t>409-21-2</t>
  </si>
  <si>
    <t>Make sure the translated "select from list" options in all lists do not concatenate in the Translation Concatenate columns (there is no room for it in the columns they show up in)</t>
  </si>
  <si>
    <t>RMIR 교육 / FAQ</t>
  </si>
  <si>
    <t>PIGMENT?</t>
  </si>
  <si>
    <t>%pig</t>
  </si>
  <si>
    <t xml:space="preserve">BINDER? </t>
  </si>
  <si>
    <t>%bind</t>
  </si>
  <si>
    <t>SOLVENT?</t>
  </si>
  <si>
    <t>%solv</t>
  </si>
  <si>
    <t xml:space="preserve">This sheet is protected, but does not have a password.  That is just so the English, Korean, Spanish, and Chinese columns don't get accidentally copied and pasted over.  Keep it locked if copying and pasting for translating the RMIR, but unlock for adding or editing new line items.  To do this, just click unprotect sheet to edit, but remember to re-lock once completed to preserve the translations (only column C should be unlocked).  </t>
  </si>
  <si>
    <t>CURRENT TRANSLATION must remain column 3 of the table in order for the vLookups to work!</t>
  </si>
  <si>
    <t xml:space="preserve">Lookup Column </t>
  </si>
  <si>
    <t xml:space="preserve">Lookup Column - truncated version of long texts so that vLookups work properly.  </t>
  </si>
  <si>
    <t>* 가능하면, 여기에 산업안전보건법 등록 정보를 포함하여 주십시요.</t>
  </si>
  <si>
    <t xml:space="preserve">In the "Component Description" column, please provide the EC number for this substance. </t>
  </si>
  <si>
    <t>Requisitos Globales de EHS y Compras</t>
  </si>
  <si>
    <t>Capacitación RMIR / Preguntas Frecuentes</t>
  </si>
  <si>
    <t>글로벌 EH&amp;S 및 구매 요구사항</t>
  </si>
  <si>
    <t>구성성분명세 열에 납함유 물질인지, 비함유 물질인지 명시하십시오.</t>
  </si>
  <si>
    <t>구성성분명세 열에 물질이 섬유상 형태인지, 비 섬유상 형태인지 명시하십시오.</t>
  </si>
  <si>
    <t>구성성분명세 열에 물질이 우레트디온, 뷰렛, 또는 혼합물인지 명시하십시오.</t>
  </si>
  <si>
    <t>구성성분명세 열에 물질의 EC번호를 기입하십시오.</t>
  </si>
  <si>
    <t>64742-04-7</t>
  </si>
  <si>
    <t>64742-10-5</t>
  </si>
  <si>
    <t>64742-11-6</t>
  </si>
  <si>
    <t>64742-13-8</t>
  </si>
  <si>
    <t>64742-16-1</t>
  </si>
  <si>
    <t>64742-42-3</t>
  </si>
  <si>
    <t>64742-43-4</t>
  </si>
  <si>
    <t>64742-46-7</t>
  </si>
  <si>
    <t>64742-47-8</t>
  </si>
  <si>
    <t>64742-48-9</t>
  </si>
  <si>
    <t>64742-49-0</t>
  </si>
  <si>
    <t>64742-51-4</t>
  </si>
  <si>
    <t>64742-52-5</t>
  </si>
  <si>
    <t>64742-53-6</t>
  </si>
  <si>
    <t>64742-54-7</t>
  </si>
  <si>
    <t>64742-55-8</t>
  </si>
  <si>
    <t>64742-56-9</t>
  </si>
  <si>
    <t>64742-57-0</t>
  </si>
  <si>
    <t>64742-58-1</t>
  </si>
  <si>
    <t>64742-60-5</t>
  </si>
  <si>
    <t>64742-61-6</t>
  </si>
  <si>
    <t>64742-62-7</t>
  </si>
  <si>
    <t>64742-65-0</t>
  </si>
  <si>
    <t>64742-67-2</t>
  </si>
  <si>
    <t>64742-71-8</t>
  </si>
  <si>
    <t>64742-80-9</t>
  </si>
  <si>
    <t>64742-81-0</t>
  </si>
  <si>
    <t>64742-82-1</t>
  </si>
  <si>
    <t>64742-88-7</t>
  </si>
  <si>
    <t>64742-89-8</t>
  </si>
  <si>
    <t>64742-93-4</t>
  </si>
  <si>
    <t>64742-94-5</t>
  </si>
  <si>
    <t>64742-96-7</t>
  </si>
  <si>
    <t>64741-41-9</t>
  </si>
  <si>
    <t>64741-44-2</t>
  </si>
  <si>
    <t>64741-65-7</t>
  </si>
  <si>
    <t>64741-68-0</t>
  </si>
  <si>
    <t>64741-88-4</t>
  </si>
  <si>
    <t>64741-66-8</t>
  </si>
  <si>
    <t>64741-84-0</t>
  </si>
  <si>
    <t>64741-89-5</t>
  </si>
  <si>
    <t>64741-92-0</t>
  </si>
  <si>
    <t>64741-97-5</t>
  </si>
  <si>
    <t>64741-96-4</t>
  </si>
  <si>
    <t>64741-49-7</t>
  </si>
  <si>
    <t>64741-91-9</t>
  </si>
  <si>
    <t>Possible MCS</t>
  </si>
  <si>
    <t>64742-95-6</t>
  </si>
  <si>
    <t>全球EH＆S和采购要求</t>
  </si>
  <si>
    <t>RMIR培训/常见问题及解答</t>
  </si>
  <si>
    <t>在“成分描述”一栏中，请也指出此物质是否是含铅或无铅形式。</t>
  </si>
  <si>
    <t>在“成分描述”一栏中，请也指出此物质是否是纤维或非纤维形式。</t>
  </si>
  <si>
    <t>在“成分描述”一栏中，请也指出此物质是否是脲二酮，缩二脲或混合物。</t>
  </si>
  <si>
    <t>在“成分描述”一栏中，请提供此物质的EC编号。</t>
  </si>
  <si>
    <t>*2- 메톡시 에탄올 (EGME)</t>
  </si>
  <si>
    <t>*2- 메톡시에틸 아세테이트 (EGMEAc)</t>
  </si>
  <si>
    <t xml:space="preserve">아주 소량일지라도, 유해성 및 비유해성 모두, 이 제품에 포함된성분 또는 고의로 첨가한 물질들의  완전한 목록이 필요합니다. 합계는 100%이어야 하며, 물질안전보건자료 상에 기재하지 않은 모든 성분을 본 양식에 기재하여 주십시오. 주의- 반응물 (예. 수지)인 경우, 반응 이전에 배합을 입력해서는 안되며, 공급한 대로 물질의 구성성분을 표기해야 합니다. 정보가 사유 재산인 경우, 내역에 그렇게 표시하십시오. 정보 보호를위한 어떠한 요구사항은 타이와, 유럽을 포함한 모든 나라에서 면제조항으로 허락됩니다. 분체입자 표면처리제 또한 포함됩니다. 만약 질문사항이 있으시면 PPG Raw Material Information Requests를 참조하세요; 빈번한 질문요약서. </t>
  </si>
  <si>
    <t>알킬페놀 / 알킬페놀에톡실레이트 (AP/APEO)</t>
  </si>
  <si>
    <t>이 요청서의 원료를 위해 제공된 모든 정보는 사실이며 본인의 최선의 지식 및 판단에 비추어 작성 완료하였습니다. 공급업체는 제공한 본 정보가 원료를 완전하게 공개함을 동의하고 인정합니다. 아래 서명을 한다고 해서 공급자는 PPG와 신규 계약이 이루어지는 것은 아니며, 본 양식을 완성한 공급자에게 유효합니다.</t>
  </si>
  <si>
    <t>건조된 도막으로 남게될때 불투명하거나 착색된 색상으로 변하지 않는 비휘발성 첨가제는 
"바인더" 성분타입으로 선택 될 수있다.</t>
  </si>
  <si>
    <t>비휘발성 첨가제가 건조 페인트 필름에 색상이나 불투명도를 기여하는 경우
(고의든 고의가 아니든),  "안료"  성분타입으로 선택 될 수 있다.</t>
  </si>
  <si>
    <t>휘발성 물질이 경화 후 건조 된 페인트 필름에서 증발하는 경우, "용제" 성분타입으로 간주될수 있다.</t>
  </si>
  <si>
    <t>이 제품이 의도적으로 제조된 나노물질(주요 입자크기가 100나노미터 미만)을 포함하고 있습니까?</t>
  </si>
  <si>
    <t>바인더 – Resin, Vehicle, Polymer 또는 첨가제는 안료나 솔벤트(액상 또는 고상)가 아닌 것인가?.
바인더는 고체형태를 지니고 있고, 증발하지 않는 액체 상태의 성분으로 간주될수 있다.</t>
  </si>
  <si>
    <t>CAS (적절하게 수정하시오)</t>
  </si>
  <si>
    <t>CAS 번호 (CAS)</t>
  </si>
  <si>
    <t>밀폐 컵</t>
  </si>
  <si>
    <t>성분 내역</t>
  </si>
  <si>
    <t>구성은 총 100 % 가 아닙니다.</t>
  </si>
  <si>
    <t>연락자 이름</t>
  </si>
  <si>
    <t>연락자 전화번호</t>
  </si>
  <si>
    <t>아래 관련 국가별 화학물질등재와 관련하여 공급된 물질의 등재여부 상태를 서술하십시오. 의견 항을 사용하여 새로운 것 혹은 등재중인 것을 분명히 파악하십시오.</t>
  </si>
  <si>
    <t>결빙의 우려가 있는 물질 입니까?</t>
  </si>
  <si>
    <t>부피(cm3)당 그램</t>
  </si>
  <si>
    <t>그렇다면, 첨부항목에 기술하고 첨부하세요</t>
  </si>
  <si>
    <t>불순물?</t>
  </si>
  <si>
    <t>여기에 아이콘으로 문서를 삽입하십시오.</t>
  </si>
  <si>
    <t>인벤토리 혹은 등록번호</t>
  </si>
  <si>
    <t>이 제품이나 그의 구성요소/구성성분들이 미국유독물관리법( TSCA)내에서의 5e Consent order, 5a SNUR, TSCA 12b  수출 혹은 캐나다환경보호법(CEPA)의 SNAC등에 의해 규제되거나 적용을 받습니까?</t>
  </si>
  <si>
    <t>DSL에 등록되어 있음</t>
  </si>
  <si>
    <t>NDSL에 등록되어 있음</t>
  </si>
  <si>
    <t>필수품 - 범위가 포함된 분석증명서(COA. Certificate of Analysis) 또는 제품 사양서.
만약 없는경우,  임시 제품 사양에 표시된 첨부 파일을 작성하십시오.</t>
  </si>
  <si>
    <t>필수품 - 현행 영문판 물질안전보건자료</t>
  </si>
  <si>
    <t>필수 - 현행 현지언어로 된 물질안전보건자료</t>
  </si>
  <si>
    <t>최대 저장 온도</t>
  </si>
  <si>
    <t>최소 저장 온도</t>
  </si>
  <si>
    <t>개방컵</t>
  </si>
  <si>
    <t>퍼플루오르화 알킬 술포산, 포플루오르화 카르복실산, 포플루오로옥타노익산  및 관련 물질</t>
  </si>
  <si>
    <t>안료 – 보통 페인트에 색을 더하거나, 착색, 도장표면을 가릴 때 첨가하는 고체물질을 가르킨다. PPG 정의에 따르면 안료는 염료 뿐만 아니라 탄산칼슘, 탈크 실리카 등과 같은 체질 및 충진제 또한 포함하는 것으로 한다. 도장표면에 남아서 착색 혹은 불투명도를 부여하는 비휘발성 첨가제(의도적이든 아니든)는 "안료"성분타입으로 분류한다.</t>
  </si>
  <si>
    <t>값을 입력하십시오. 백분율 범위로 입력된 경우, 해당 구성 요소에 대한 목표 값 또는 가장 대표적인 값을 선택하십시오.</t>
  </si>
  <si>
    <t>만약 구성성분에 영업비밀 물질 또는 구성성분이 REACH SVHC(고우려물질)에서 허가 또는 제한물질인 경우, 캘리포니아 프로포지션 65 에서  제한을 받는 경우, 명확히 표기 하여 주십시오.</t>
  </si>
  <si>
    <t>귀사의 제품에 아래에 해당되는 금속성분이 기입됮 않았다면, 미량이라도 있는지 표시 해 주시고 이러한 화합물이 있는 경우 농도(ppm으로)를 표시하십시오. 주의-금속성분 혹은 금속 화합물을 이미 성분표 상에서 포함시켰다면, 해당 정보를 여기의 금속성분표에 포함시키실 필요는 없습니다.</t>
  </si>
  <si>
    <t>다음 첨부물을 작성된 설문서와 함께 전자 문서로 포함하여 삽입하여 주시거나 이메일로  제출하여 주십시요. PDF 서식의 사용을 권장합니다.</t>
  </si>
  <si>
    <t xml:space="preserve">PPG는 자동차, 산업, 항공 및 소비자 시장을 위해 고품질 페인트, 코팅 및 관련 제품을 생산하는 글로벌 기업입니다. 귀사 제품을 Product Stewardship 검토를 위해 당사의 원재료 관리팀에 제출하고자 하오니, 원재료 도입 요청서 양식(RMIR)을 작성하여 주시기 바랍니다.  </t>
  </si>
  <si>
    <t>표1 : 구성성분</t>
  </si>
  <si>
    <t>귀사의 제품에 우려화학물질이 있을 경우, 아래의 화학물질을 반드시 표기하여 주시기 바랍니다.</t>
  </si>
  <si>
    <t xml:space="preserve">본 양식은 본 표지와 함께 5개의 추가 탭으로 구성되어 있으며, 각 섹션에 대한 데이터가 필요합니다. 필수 항목은 양식 전체적으로 회색로 표기되어 있습니다. "정보제공자"(Section B)부분을 포함하여 본 양식의 모든 섹션을 완성하여 가능한 조속히 양식의 첫 항에 명시된 PPG CHAMP 코드 신청자에게 제출하시기 바랍니다. 양식 작성에 대해 질문이 있으시면 신청자나 귀사 담당 구매 담당자에게 문의하십시오.
</t>
  </si>
  <si>
    <t>귀사에서 PPG에 공급하는 원료는 전세계로 수송되거나 전세계로 수송되는 제품에 혼합될 수 있습니다. 이러한 일을 합법적으로 안전하게 달성하고 PPG가 Responsible Care® 운동에 헌신을 다하기 위해서는 당사의 모든 원재료에 대한 이 정보를 입수해야만 합니다. 이러한 이유로 모든 국가별 질문에 대한 정보를 제공하여 주십시요.</t>
  </si>
  <si>
    <t>전자문서를 삽입하려면, 다음과 같이 진행하십시오. 메인 메뉴 표시줄로 가서 "삽입"을 열고 개체&gt;파일로부터 만들기를 선택합니다. 해당하는 파일명을 Browse로부터 찾아서 파일이름을 클릭하십니요. 그리고 나서 "아이콘으로 나타내기"를 클리하고 무서를 삽입하기 위해 OK를 클릭하십시요.</t>
  </si>
  <si>
    <t>우리의 규제 및 지속 가능성 목표를 충족시키기 위해 다음 물질은 표 1의 성분에 포함되지 않은 경우 추가 선언이 필요합니다. "제품"에 미량 성분으로도 다음 수준의 물질이 포함되어 있는지 표시하여주십시요</t>
  </si>
  <si>
    <t>구성에 따른 총 중량 % (비 휘발성) 고체</t>
  </si>
  <si>
    <t>구성에 따른 총 중량 안료 %</t>
  </si>
  <si>
    <t>소량 금속 요소를</t>
  </si>
  <si>
    <t>이것은 상기용입니다. -  우리의 규제 및 지속 가능성 목표를 달성하기 위해 다음과 같은 물질이 미량 성분으로도 제품에 포함되어 있다면 표시하여 주십시요.</t>
  </si>
  <si>
    <t>다음 행에서는이 물질의 인체흡입성 부분에 대한 별도의 항목을 제공하십시오.</t>
  </si>
  <si>
    <t>sSubstance</t>
  </si>
  <si>
    <t>sValue</t>
  </si>
  <si>
    <t>sRRNumber</t>
  </si>
  <si>
    <t>PPG Restricted Substances List</t>
  </si>
  <si>
    <t>117-81-7</t>
  </si>
  <si>
    <t>118-74-1</t>
  </si>
  <si>
    <t>608-93-5</t>
  </si>
  <si>
    <t>71-43-2</t>
  </si>
  <si>
    <t>872-50-4</t>
  </si>
  <si>
    <t>12001-28-4</t>
  </si>
  <si>
    <t>RR-PPG-ResSub01</t>
  </si>
  <si>
    <t>12001-29-5</t>
  </si>
  <si>
    <t>12172-73-5</t>
  </si>
  <si>
    <t>77536-66-4</t>
  </si>
  <si>
    <t>77536-67-5</t>
  </si>
  <si>
    <t>77536-68-6</t>
  </si>
  <si>
    <t>591-81-1</t>
  </si>
  <si>
    <t>RR-PPG-ResSub02</t>
  </si>
  <si>
    <t>Butyrolactone - Hydroxybutyrate</t>
  </si>
  <si>
    <t>96-48-0</t>
  </si>
  <si>
    <t>10022-68-1</t>
  </si>
  <si>
    <t>RR-PPG-ResSub03</t>
  </si>
  <si>
    <t>100402-53-7</t>
  </si>
  <si>
    <t>10108-64-2</t>
  </si>
  <si>
    <t>10124-36-4</t>
  </si>
  <si>
    <t>101356-99-4</t>
  </si>
  <si>
    <t>101357-00-0</t>
  </si>
  <si>
    <t>101357-01-1</t>
  </si>
  <si>
    <t>101357-02-2</t>
  </si>
  <si>
    <t>101357-03-3</t>
  </si>
  <si>
    <t>101357-04-4</t>
  </si>
  <si>
    <t>10196-67-5</t>
  </si>
  <si>
    <t>102110-30-5</t>
  </si>
  <si>
    <t>10325-94-7</t>
  </si>
  <si>
    <t>11112-63-3</t>
  </si>
  <si>
    <t>11129-14-9</t>
  </si>
  <si>
    <t>12006-15-4</t>
  </si>
  <si>
    <t>12014-14-1</t>
  </si>
  <si>
    <t>12014-28-7</t>
  </si>
  <si>
    <t>12014-29-8</t>
  </si>
  <si>
    <t>12139-22-9</t>
  </si>
  <si>
    <t>12139-23-0</t>
  </si>
  <si>
    <t>12185-64-7</t>
  </si>
  <si>
    <t>12187-14-3</t>
  </si>
  <si>
    <t>12213-70-6</t>
  </si>
  <si>
    <t>12214-12-9</t>
  </si>
  <si>
    <t>12292-07-8</t>
  </si>
  <si>
    <t>12442-27-2</t>
  </si>
  <si>
    <t>12626-36-7</t>
  </si>
  <si>
    <t>12656-57-4</t>
  </si>
  <si>
    <t>1306-19-0</t>
  </si>
  <si>
    <t>1306-23-6</t>
  </si>
  <si>
    <t>1306-24-7</t>
  </si>
  <si>
    <t>1306-25-8</t>
  </si>
  <si>
    <t>1345-09-1</t>
  </si>
  <si>
    <t>13464-92-1</t>
  </si>
  <si>
    <t>13477-17-3</t>
  </si>
  <si>
    <t>13477-19-5</t>
  </si>
  <si>
    <t>13477-23-1</t>
  </si>
  <si>
    <t>13701-66-1</t>
  </si>
  <si>
    <t>13755-33-4</t>
  </si>
  <si>
    <t>13814-59-0</t>
  </si>
  <si>
    <t>13814-62-5</t>
  </si>
  <si>
    <t>13832-25-2</t>
  </si>
  <si>
    <t>13847-17-1</t>
  </si>
  <si>
    <t>13972-68-4</t>
  </si>
  <si>
    <t>14017-36-8</t>
  </si>
  <si>
    <t>14067-62-0</t>
  </si>
  <si>
    <t>141-00-4</t>
  </si>
  <si>
    <t>14239-68-0</t>
  </si>
  <si>
    <t>14312-00-6</t>
  </si>
  <si>
    <t>14402-75-6</t>
  </si>
  <si>
    <t>14486-19-2</t>
  </si>
  <si>
    <t>14520-70-8</t>
  </si>
  <si>
    <t>14923-81-0</t>
  </si>
  <si>
    <t>15337-60-7</t>
  </si>
  <si>
    <t>15600-62-1</t>
  </si>
  <si>
    <t>15743-19-8</t>
  </si>
  <si>
    <t>15851-44-2</t>
  </si>
  <si>
    <t>15852-14-9</t>
  </si>
  <si>
    <t>16056-72-7</t>
  </si>
  <si>
    <t>16984-36-4</t>
  </si>
  <si>
    <t>16986-83-7</t>
  </si>
  <si>
    <t>17010-21-8</t>
  </si>
  <si>
    <t>19262-93-2</t>
  </si>
  <si>
    <t>20648-91-3</t>
  </si>
  <si>
    <t>21041-95-2</t>
  </si>
  <si>
    <t>2223-93-0</t>
  </si>
  <si>
    <t>2420-98-6</t>
  </si>
  <si>
    <t>29870-72-2</t>
  </si>
  <si>
    <t>3026-22-0</t>
  </si>
  <si>
    <t>37131-86-5</t>
  </si>
  <si>
    <t>4464-23-7</t>
  </si>
  <si>
    <t>51222-60-7</t>
  </si>
  <si>
    <t>513-78-0</t>
  </si>
  <si>
    <t>542-83-6</t>
  </si>
  <si>
    <t>543-90-8</t>
  </si>
  <si>
    <t>58339-34-7</t>
  </si>
  <si>
    <t>68814-00-6</t>
  </si>
  <si>
    <t>68855-80-1</t>
  </si>
  <si>
    <t>71243-75-9</t>
  </si>
  <si>
    <t>7440-43-9</t>
  </si>
  <si>
    <t>7789-42-6</t>
  </si>
  <si>
    <t>7790-78-5</t>
  </si>
  <si>
    <t>7790-79-6</t>
  </si>
  <si>
    <t>7790-80-9</t>
  </si>
  <si>
    <t>7790-81-0</t>
  </si>
  <si>
    <t>7790-83-2</t>
  </si>
  <si>
    <t>7790-84-3</t>
  </si>
  <si>
    <t>7790-85-4</t>
  </si>
  <si>
    <t>90604-89-0</t>
  </si>
  <si>
    <t>90604-90-3</t>
  </si>
  <si>
    <t>93686-40-9</t>
  </si>
  <si>
    <t>93820-02-1</t>
  </si>
  <si>
    <t>SUB105012</t>
  </si>
  <si>
    <t>SUB122609</t>
  </si>
  <si>
    <t>124-73-2</t>
  </si>
  <si>
    <t>RR-PPG-ResSub04</t>
  </si>
  <si>
    <t>Chloroflurocarbons</t>
  </si>
  <si>
    <t>127564-92-5</t>
  </si>
  <si>
    <t>1320-37-2</t>
  </si>
  <si>
    <t>134237-31-3</t>
  </si>
  <si>
    <t>134452-44-1</t>
  </si>
  <si>
    <t>135401-87-5</t>
  </si>
  <si>
    <t>1599-41-3</t>
  </si>
  <si>
    <t>2268-46-4</t>
  </si>
  <si>
    <t>26523-64-8</t>
  </si>
  <si>
    <t>29255-31-0</t>
  </si>
  <si>
    <t>3182-26-1</t>
  </si>
  <si>
    <t>353-59-3</t>
  </si>
  <si>
    <t>354-56-3</t>
  </si>
  <si>
    <t>354-58-5</t>
  </si>
  <si>
    <t>355-25-9</t>
  </si>
  <si>
    <t>373-52-4</t>
  </si>
  <si>
    <t>374-07-2</t>
  </si>
  <si>
    <t>422-78-6</t>
  </si>
  <si>
    <t>422-86-6</t>
  </si>
  <si>
    <t>4259-43-2</t>
  </si>
  <si>
    <t>56-23-5</t>
  </si>
  <si>
    <t>661-97-2</t>
  </si>
  <si>
    <t>67-72-1</t>
  </si>
  <si>
    <t>71-55-6</t>
  </si>
  <si>
    <t>74-83-9</t>
  </si>
  <si>
    <t>74-97-5</t>
  </si>
  <si>
    <t>75-63-8</t>
  </si>
  <si>
    <t>75-69-4</t>
  </si>
  <si>
    <t>75-71-8</t>
  </si>
  <si>
    <t>75-72-9</t>
  </si>
  <si>
    <t>76-11-9</t>
  </si>
  <si>
    <t>76-12-0</t>
  </si>
  <si>
    <t>76-13-1</t>
  </si>
  <si>
    <t>76-14-2</t>
  </si>
  <si>
    <t>76-15-3</t>
  </si>
  <si>
    <t>76-16-4</t>
  </si>
  <si>
    <t>76-17-5</t>
  </si>
  <si>
    <t>76-19-7</t>
  </si>
  <si>
    <t>129-16-8</t>
  </si>
  <si>
    <t>RR-PPG-ResSub05</t>
  </si>
  <si>
    <t>1326-05-2</t>
  </si>
  <si>
    <t>1746-01-6</t>
  </si>
  <si>
    <t>19408-74-3</t>
  </si>
  <si>
    <t>3268-87-9</t>
  </si>
  <si>
    <t>33857-26-0</t>
  </si>
  <si>
    <t>34465-46-8</t>
  </si>
  <si>
    <t>35822-46-9</t>
  </si>
  <si>
    <t>39001-02-0</t>
  </si>
  <si>
    <t>39227-28-6</t>
  </si>
  <si>
    <t>40321-76-4</t>
  </si>
  <si>
    <t>51207-31-9</t>
  </si>
  <si>
    <t>55673-89-7</t>
  </si>
  <si>
    <t>55728-51-3</t>
  </si>
  <si>
    <t>57117-31-4</t>
  </si>
  <si>
    <t>57117-41-6</t>
  </si>
  <si>
    <t>57117-44-9</t>
  </si>
  <si>
    <t>57653-85-7</t>
  </si>
  <si>
    <t>60851-34-5</t>
  </si>
  <si>
    <t>632-79-1</t>
  </si>
  <si>
    <t>67562-39-4</t>
  </si>
  <si>
    <t>70648-26-9</t>
  </si>
  <si>
    <t>72918-21-9</t>
  </si>
  <si>
    <t>79745-01-0</t>
  </si>
  <si>
    <t>10294-40-3</t>
  </si>
  <si>
    <t>RR-PPG-ResSub06</t>
  </si>
  <si>
    <t>Hexavalent Chromium</t>
  </si>
  <si>
    <t>10588-01-9</t>
  </si>
  <si>
    <t>11103-86-9</t>
  </si>
  <si>
    <t>1189-85-1</t>
  </si>
  <si>
    <t>1333-82-0</t>
  </si>
  <si>
    <t>13423-61-5</t>
  </si>
  <si>
    <t>13530-65-9</t>
  </si>
  <si>
    <t>13530-68-2</t>
  </si>
  <si>
    <t>13765-19-0</t>
  </si>
  <si>
    <t>14018-95-2</t>
  </si>
  <si>
    <t>14307-33-6</t>
  </si>
  <si>
    <t>14986-48-2</t>
  </si>
  <si>
    <t>18540-29-9</t>
  </si>
  <si>
    <t>24613-89-6</t>
  </si>
  <si>
    <t>37300-23-5</t>
  </si>
  <si>
    <t>49663-84-5</t>
  </si>
  <si>
    <t>7778-50-9</t>
  </si>
  <si>
    <t>7788-98-9</t>
  </si>
  <si>
    <t>7789-00-6</t>
  </si>
  <si>
    <t>7789-12-0</t>
  </si>
  <si>
    <t>SUB112561</t>
  </si>
  <si>
    <t>SUB128544</t>
  </si>
  <si>
    <t>111483-20-6</t>
  </si>
  <si>
    <t>RR-PPG-ResSub07</t>
  </si>
  <si>
    <t>Hydrobromoflurocarbons</t>
  </si>
  <si>
    <t>148875-95-0</t>
  </si>
  <si>
    <t>148875-98-3</t>
  </si>
  <si>
    <t>1511-62-2</t>
  </si>
  <si>
    <t>1786-38-5</t>
  </si>
  <si>
    <t>1868-53-7</t>
  </si>
  <si>
    <t>1871-72-3</t>
  </si>
  <si>
    <t>19041-01-1</t>
  </si>
  <si>
    <t>2252-78-0</t>
  </si>
  <si>
    <t>22692-16-6</t>
  </si>
  <si>
    <t>26391-11-7</t>
  </si>
  <si>
    <t>29151-25-5</t>
  </si>
  <si>
    <t>306-80-9</t>
  </si>
  <si>
    <t>352-91-0</t>
  </si>
  <si>
    <t>353-93-5</t>
  </si>
  <si>
    <t>353-97-9</t>
  </si>
  <si>
    <t>354-04-1</t>
  </si>
  <si>
    <t>354-06-3</t>
  </si>
  <si>
    <t>358-97-4</t>
  </si>
  <si>
    <t>359-07-9</t>
  </si>
  <si>
    <t>359-08-0</t>
  </si>
  <si>
    <t>359-19-3</t>
  </si>
  <si>
    <t>420-47-3</t>
  </si>
  <si>
    <t>420-88-2</t>
  </si>
  <si>
    <t>420-89-3</t>
  </si>
  <si>
    <t>420-98-4</t>
  </si>
  <si>
    <t>421-06-7</t>
  </si>
  <si>
    <t>421-90-9</t>
  </si>
  <si>
    <t>422-01-5</t>
  </si>
  <si>
    <t>430-87-5</t>
  </si>
  <si>
    <t>431-21-0</t>
  </si>
  <si>
    <t>453-00-9</t>
  </si>
  <si>
    <t>460-25-3</t>
  </si>
  <si>
    <t>460-32-2</t>
  </si>
  <si>
    <t>460-67-3</t>
  </si>
  <si>
    <t>460-86-6</t>
  </si>
  <si>
    <t>460-88-8</t>
  </si>
  <si>
    <t>461-49-4</t>
  </si>
  <si>
    <t>51584-26-0</t>
  </si>
  <si>
    <t>53692-43-6</t>
  </si>
  <si>
    <t>53692-44-7</t>
  </si>
  <si>
    <t>598-67-4</t>
  </si>
  <si>
    <t>62135-10-8</t>
  </si>
  <si>
    <t>62135-11-9</t>
  </si>
  <si>
    <t>666-25-1</t>
  </si>
  <si>
    <t>666-48-8</t>
  </si>
  <si>
    <t>677-34-9</t>
  </si>
  <si>
    <t>677-52-1</t>
  </si>
  <si>
    <t>677-53-2</t>
  </si>
  <si>
    <t>679-84-5</t>
  </si>
  <si>
    <t>679-94-7</t>
  </si>
  <si>
    <t>70192-71-1</t>
  </si>
  <si>
    <t>70192-84-6</t>
  </si>
  <si>
    <t>7304-53-2</t>
  </si>
  <si>
    <t>75-82-1</t>
  </si>
  <si>
    <t>75372-14-4</t>
  </si>
  <si>
    <t>762-49-2</t>
  </si>
  <si>
    <t>102738-79-4</t>
  </si>
  <si>
    <t>RR-PPG-ResSub08</t>
  </si>
  <si>
    <t>Hydrochlorofluorocarbons</t>
  </si>
  <si>
    <t>108662-83-5</t>
  </si>
  <si>
    <t>110587-14-9</t>
  </si>
  <si>
    <t>111512-56-2</t>
  </si>
  <si>
    <t>116867-32-4</t>
  </si>
  <si>
    <t>116890-51-8</t>
  </si>
  <si>
    <t>127404-11-9</t>
  </si>
  <si>
    <t>127564-82-3</t>
  </si>
  <si>
    <t>127564-83-4</t>
  </si>
  <si>
    <t>127564-90-3</t>
  </si>
  <si>
    <t>127564-91-4</t>
  </si>
  <si>
    <t>128903-21-9</t>
  </si>
  <si>
    <t>1330-45-6</t>
  </si>
  <si>
    <t>134190-48-0</t>
  </si>
  <si>
    <t>134190-49-1</t>
  </si>
  <si>
    <t>134190-50-4</t>
  </si>
  <si>
    <t>134190-51-5</t>
  </si>
  <si>
    <t>134190-52-6</t>
  </si>
  <si>
    <t>134190-53-7</t>
  </si>
  <si>
    <t>134190-54-8</t>
  </si>
  <si>
    <t>134237-32-4</t>
  </si>
  <si>
    <t>134237-34-6</t>
  </si>
  <si>
    <t>134237-35-7</t>
  </si>
  <si>
    <t>134237-36-8</t>
  </si>
  <si>
    <t>134237-37-9</t>
  </si>
  <si>
    <t>134237-38-0</t>
  </si>
  <si>
    <t>134237-39-1</t>
  </si>
  <si>
    <t>134237-40-4</t>
  </si>
  <si>
    <t>134237-41-5</t>
  </si>
  <si>
    <t>134237-42-6</t>
  </si>
  <si>
    <t>134237-43-7</t>
  </si>
  <si>
    <t>134237-44-8</t>
  </si>
  <si>
    <t>134237-45-9</t>
  </si>
  <si>
    <t>13474-88-9</t>
  </si>
  <si>
    <t>136013-79-1</t>
  </si>
  <si>
    <t>1649-08-7</t>
  </si>
  <si>
    <t>1717-00-6</t>
  </si>
  <si>
    <t>1842-05-3</t>
  </si>
  <si>
    <t>2317-91-1</t>
  </si>
  <si>
    <t>2366-36-1</t>
  </si>
  <si>
    <t>25167-88-8</t>
  </si>
  <si>
    <t>25497-29-4</t>
  </si>
  <si>
    <t>25915-78-0</t>
  </si>
  <si>
    <t>26588-23-8</t>
  </si>
  <si>
    <t>27154-33-2</t>
  </si>
  <si>
    <t>2837-89-0</t>
  </si>
  <si>
    <t>28987-04-4</t>
  </si>
  <si>
    <t>29470-94-8</t>
  </si>
  <si>
    <t>29470-95-9</t>
  </si>
  <si>
    <t>306-83-2</t>
  </si>
  <si>
    <t>338-64-7</t>
  </si>
  <si>
    <t>338-65-8</t>
  </si>
  <si>
    <t>338-75-0</t>
  </si>
  <si>
    <t>34077-87-7</t>
  </si>
  <si>
    <t>354-11-0</t>
  </si>
  <si>
    <t>354-14-3</t>
  </si>
  <si>
    <t>354-15-4</t>
  </si>
  <si>
    <t>354-21-2</t>
  </si>
  <si>
    <t>354-23-4</t>
  </si>
  <si>
    <t>354-25-6</t>
  </si>
  <si>
    <t>359-04-6</t>
  </si>
  <si>
    <t>359-10-4</t>
  </si>
  <si>
    <t>359-28-4</t>
  </si>
  <si>
    <t>41834-16-6</t>
  </si>
  <si>
    <t>420-44-0</t>
  </si>
  <si>
    <t>420-97-3</t>
  </si>
  <si>
    <t>421-02-03</t>
  </si>
  <si>
    <t>421-04-5</t>
  </si>
  <si>
    <t>421-41-0</t>
  </si>
  <si>
    <t>421-94-3</t>
  </si>
  <si>
    <t>422-26-4</t>
  </si>
  <si>
    <t>422-44-6</t>
  </si>
  <si>
    <t>422-48-0</t>
  </si>
  <si>
    <t>422-49-1</t>
  </si>
  <si>
    <t>422-52-6</t>
  </si>
  <si>
    <t>422-54-8</t>
  </si>
  <si>
    <t>422-56-0</t>
  </si>
  <si>
    <t>425-94-5</t>
  </si>
  <si>
    <t>430-53-5</t>
  </si>
  <si>
    <t>430-55-7</t>
  </si>
  <si>
    <t>430-57-9</t>
  </si>
  <si>
    <t>430-58-0</t>
  </si>
  <si>
    <t>431-06-1</t>
  </si>
  <si>
    <t>431-07-2</t>
  </si>
  <si>
    <t>431-86-7</t>
  </si>
  <si>
    <t>431-87-8</t>
  </si>
  <si>
    <t>460-16-2</t>
  </si>
  <si>
    <t>460-35-5</t>
  </si>
  <si>
    <t>460-63-9</t>
  </si>
  <si>
    <t>460-69-5</t>
  </si>
  <si>
    <t>460-89-9</t>
  </si>
  <si>
    <t>460-92-4</t>
  </si>
  <si>
    <t>471-43-2</t>
  </si>
  <si>
    <t>507-55-1</t>
  </si>
  <si>
    <t>55949-44-5</t>
  </si>
  <si>
    <t>593-70-4</t>
  </si>
  <si>
    <t>61623-04-9</t>
  </si>
  <si>
    <t>63938-10-3</t>
  </si>
  <si>
    <t>666-27-3</t>
  </si>
  <si>
    <t>679-85-6</t>
  </si>
  <si>
    <t>7125-83-9</t>
  </si>
  <si>
    <t>7125-84-0</t>
  </si>
  <si>
    <t>7125-99-7</t>
  </si>
  <si>
    <t>75-43-4</t>
  </si>
  <si>
    <t>75-45-6</t>
  </si>
  <si>
    <t>75-68-3</t>
  </si>
  <si>
    <t>75-88-7</t>
  </si>
  <si>
    <t>7799-56-6</t>
  </si>
  <si>
    <t>79-38-9</t>
  </si>
  <si>
    <t>811-95-0</t>
  </si>
  <si>
    <t>812-04-4</t>
  </si>
  <si>
    <t>818-99-5</t>
  </si>
  <si>
    <t>819-00-1</t>
  </si>
  <si>
    <t>138495-42-8</t>
  </si>
  <si>
    <t>RR-PPG-ResSub09</t>
  </si>
  <si>
    <t>Hydrofluorocarbons</t>
  </si>
  <si>
    <t>1814-88-6</t>
  </si>
  <si>
    <t>2252-84-8</t>
  </si>
  <si>
    <t>25497-28-3</t>
  </si>
  <si>
    <t>27070-61-7</t>
  </si>
  <si>
    <t>27987-06-0</t>
  </si>
  <si>
    <t>353-36-6</t>
  </si>
  <si>
    <t>354-33-6</t>
  </si>
  <si>
    <t>359-35-3</t>
  </si>
  <si>
    <t>406-58-6</t>
  </si>
  <si>
    <t>420-46-2</t>
  </si>
  <si>
    <t>430-66-0</t>
  </si>
  <si>
    <t>431-63-0</t>
  </si>
  <si>
    <t>431-89-0</t>
  </si>
  <si>
    <t>460-73-1</t>
  </si>
  <si>
    <t>593-53-3</t>
  </si>
  <si>
    <t>624-72-6</t>
  </si>
  <si>
    <t>690-39-1</t>
  </si>
  <si>
    <t>75-10-5</t>
  </si>
  <si>
    <t>75-37-6</t>
  </si>
  <si>
    <t>75-38-7</t>
  </si>
  <si>
    <t>75-46-7</t>
  </si>
  <si>
    <t>811-97-2</t>
  </si>
  <si>
    <t>10031-13-7</t>
  </si>
  <si>
    <t>RR-PPG-ResSub10</t>
  </si>
  <si>
    <t>10031-22-8</t>
  </si>
  <si>
    <t>100402-96-8</t>
  </si>
  <si>
    <t>100656-49-3</t>
  </si>
  <si>
    <t>10099-74-8</t>
  </si>
  <si>
    <t>10099-76-0</t>
  </si>
  <si>
    <t>10099-79-3</t>
  </si>
  <si>
    <t>10101-63-0</t>
  </si>
  <si>
    <t>101012-92-4</t>
  </si>
  <si>
    <t>101013-06-3</t>
  </si>
  <si>
    <t>10102-48-4</t>
  </si>
  <si>
    <t>10190-55-3</t>
  </si>
  <si>
    <t>102110-36-1</t>
  </si>
  <si>
    <t>102110-49-6</t>
  </si>
  <si>
    <t>10214-39-8</t>
  </si>
  <si>
    <t>10294-58-3</t>
  </si>
  <si>
    <t>1067-14-7</t>
  </si>
  <si>
    <t>1068-61-7</t>
  </si>
  <si>
    <t>1072-35-1</t>
  </si>
  <si>
    <t>109707-90-6</t>
  </si>
  <si>
    <t>11113-70-5</t>
  </si>
  <si>
    <t>11116-83-9</t>
  </si>
  <si>
    <t>11119-70-3</t>
  </si>
  <si>
    <t>11120-22-2</t>
  </si>
  <si>
    <t>1120-46-3</t>
  </si>
  <si>
    <t>1153-06-6</t>
  </si>
  <si>
    <t>1162-06-7</t>
  </si>
  <si>
    <t>1191-18-0</t>
  </si>
  <si>
    <t>12013-69-3</t>
  </si>
  <si>
    <t>12017-86-6</t>
  </si>
  <si>
    <t>12023-90-4</t>
  </si>
  <si>
    <t>12029-23-1</t>
  </si>
  <si>
    <t>12034-30-9</t>
  </si>
  <si>
    <t>12034-88-7</t>
  </si>
  <si>
    <t>12036-31-6</t>
  </si>
  <si>
    <t>12036-76-9</t>
  </si>
  <si>
    <t>12048-28-1</t>
  </si>
  <si>
    <t>12059-89-1</t>
  </si>
  <si>
    <t>12060-00-3</t>
  </si>
  <si>
    <t>12060-01-4</t>
  </si>
  <si>
    <t>12065-68-8</t>
  </si>
  <si>
    <t>12065-90-6</t>
  </si>
  <si>
    <t>12069-00-0</t>
  </si>
  <si>
    <t>12137-74-5</t>
  </si>
  <si>
    <t>12141-20-7</t>
  </si>
  <si>
    <t>12202-17-4</t>
  </si>
  <si>
    <t>12205-72-0</t>
  </si>
  <si>
    <t>122332-23-4</t>
  </si>
  <si>
    <t>12266-38-5</t>
  </si>
  <si>
    <t>12268-84-7</t>
  </si>
  <si>
    <t>12275-07-9</t>
  </si>
  <si>
    <t>12372-45-1</t>
  </si>
  <si>
    <t>12397-06-7</t>
  </si>
  <si>
    <t>12403-82-6</t>
  </si>
  <si>
    <t>12435-47-1</t>
  </si>
  <si>
    <t>125328-49-6</t>
  </si>
  <si>
    <t>125494-56-6</t>
  </si>
  <si>
    <t>12565-18-3</t>
  </si>
  <si>
    <t>12578-12-0</t>
  </si>
  <si>
    <t>12608-25-2</t>
  </si>
  <si>
    <t>12612-47-4</t>
  </si>
  <si>
    <t>12626-81-2</t>
  </si>
  <si>
    <t>12687-78-4</t>
  </si>
  <si>
    <t>12737-98-3</t>
  </si>
  <si>
    <t>12765-51-4</t>
  </si>
  <si>
    <t>1309-60-0</t>
  </si>
  <si>
    <t>13094-04-7</t>
  </si>
  <si>
    <t>1310-03-8</t>
  </si>
  <si>
    <t>1314-27-8</t>
  </si>
  <si>
    <t>1314-41-6</t>
  </si>
  <si>
    <t>1314-87-0</t>
  </si>
  <si>
    <t>1314-91-6</t>
  </si>
  <si>
    <t>1317-36-8</t>
  </si>
  <si>
    <t>1319-46-6</t>
  </si>
  <si>
    <t>1335-25-7</t>
  </si>
  <si>
    <t>1335-32-6</t>
  </si>
  <si>
    <t>13406-89-8</t>
  </si>
  <si>
    <t>13424-46-9</t>
  </si>
  <si>
    <t>1344-36-1</t>
  </si>
  <si>
    <t>1344-40-7</t>
  </si>
  <si>
    <t>13453-65-1</t>
  </si>
  <si>
    <t>13453-66-2</t>
  </si>
  <si>
    <t>13463-30-4</t>
  </si>
  <si>
    <t>13478-50-7</t>
  </si>
  <si>
    <t>13510-89-9</t>
  </si>
  <si>
    <t>13566-17-1</t>
  </si>
  <si>
    <t>13637-76-8</t>
  </si>
  <si>
    <t>13698-55-0</t>
  </si>
  <si>
    <t>13767-78-7</t>
  </si>
  <si>
    <t>13814-96-5</t>
  </si>
  <si>
    <t>13826-65-8</t>
  </si>
  <si>
    <t>13845-35-7</t>
  </si>
  <si>
    <t>14119-28-9</t>
  </si>
  <si>
    <t>14119-30-3</t>
  </si>
  <si>
    <t>14255-04-0</t>
  </si>
  <si>
    <t>14450-60-3</t>
  </si>
  <si>
    <t>14466-01-4</t>
  </si>
  <si>
    <t>14687-25-3</t>
  </si>
  <si>
    <t>14720-53-7</t>
  </si>
  <si>
    <t>14846-40-3</t>
  </si>
  <si>
    <t>15067-28-4</t>
  </si>
  <si>
    <t>15092-94-1</t>
  </si>
  <si>
    <t>15187-16-3</t>
  </si>
  <si>
    <t>1520-78-1</t>
  </si>
  <si>
    <t>15245-44-0</t>
  </si>
  <si>
    <t>15282-88-9</t>
  </si>
  <si>
    <t>15306-30-6</t>
  </si>
  <si>
    <t>15347-55-4</t>
  </si>
  <si>
    <t>15347-57-6</t>
  </si>
  <si>
    <t>15521-60-5</t>
  </si>
  <si>
    <t>15696-43-2</t>
  </si>
  <si>
    <t>15739-80-7</t>
  </si>
  <si>
    <t>15748-73-9</t>
  </si>
  <si>
    <t>15752-86-0</t>
  </si>
  <si>
    <t>15773-52-1</t>
  </si>
  <si>
    <t>15773-53-2</t>
  </si>
  <si>
    <t>15773-55-4</t>
  </si>
  <si>
    <t>15773-56-5</t>
  </si>
  <si>
    <t>15816-77-0</t>
  </si>
  <si>
    <t>15845-52-0</t>
  </si>
  <si>
    <t>15851-47-5</t>
  </si>
  <si>
    <t>15906-71-5</t>
  </si>
  <si>
    <t>15907-04-7</t>
  </si>
  <si>
    <t>16038-76-9</t>
  </si>
  <si>
    <t>16183-12-3</t>
  </si>
  <si>
    <t>16450-50-3</t>
  </si>
  <si>
    <t>16645-99-1</t>
  </si>
  <si>
    <t>16646-00-7</t>
  </si>
  <si>
    <t>16996-40-0</t>
  </si>
  <si>
    <t>16996-51-3</t>
  </si>
  <si>
    <t>17239-87-1</t>
  </si>
  <si>
    <t>17406-54-1</t>
  </si>
  <si>
    <t>17549-30-3</t>
  </si>
  <si>
    <t>17570-76-2</t>
  </si>
  <si>
    <t>1762-26-1</t>
  </si>
  <si>
    <t>1762-27-2</t>
  </si>
  <si>
    <t>1762-28-3</t>
  </si>
  <si>
    <t>17976-43-1</t>
  </si>
  <si>
    <t>18608-34-9</t>
  </si>
  <si>
    <t>18917-82-3</t>
  </si>
  <si>
    <t>19010-66-3</t>
  </si>
  <si>
    <t>19136-34-6</t>
  </si>
  <si>
    <t>1920-90-7</t>
  </si>
  <si>
    <t>19528-55-3</t>
  </si>
  <si>
    <t>19651-80-0</t>
  </si>
  <si>
    <t>19783-14-3</t>
  </si>
  <si>
    <t>20383-42-0</t>
  </si>
  <si>
    <t>20403-41-2</t>
  </si>
  <si>
    <t>20403-42-3</t>
  </si>
  <si>
    <t>20837-86-9</t>
  </si>
  <si>
    <t>20890-10-2</t>
  </si>
  <si>
    <t>20936-32-7</t>
  </si>
  <si>
    <t>2117-69-3</t>
  </si>
  <si>
    <t>22569-74-0</t>
  </si>
  <si>
    <t>22904-40-1</t>
  </si>
  <si>
    <t>23621-79-6</t>
  </si>
  <si>
    <t>2388-00-3</t>
  </si>
  <si>
    <t>24824-71-3</t>
  </si>
  <si>
    <t>25510-11-6</t>
  </si>
  <si>
    <t>25659-31-8</t>
  </si>
  <si>
    <t>25721-38-4</t>
  </si>
  <si>
    <t>25808-74-6</t>
  </si>
  <si>
    <t>2587-82-8</t>
  </si>
  <si>
    <t>26265-65-6</t>
  </si>
  <si>
    <t>27253-28-7</t>
  </si>
  <si>
    <t>27253-41-4</t>
  </si>
  <si>
    <t>27486-00-6</t>
  </si>
  <si>
    <t>29473-77-6</t>
  </si>
  <si>
    <t>29597-84-0</t>
  </si>
  <si>
    <t>301-04-2</t>
  </si>
  <si>
    <t>301-08-6</t>
  </si>
  <si>
    <t>32112-52-0</t>
  </si>
  <si>
    <t>3249-61-4</t>
  </si>
  <si>
    <t>33627-12-2</t>
  </si>
  <si>
    <t>34018-28-5</t>
  </si>
  <si>
    <t>3440-75-3</t>
  </si>
  <si>
    <t>35029-96-0</t>
  </si>
  <si>
    <t>35112-70-0</t>
  </si>
  <si>
    <t>35498-15-8</t>
  </si>
  <si>
    <t>35837-70-8</t>
  </si>
  <si>
    <t>36501-84-5</t>
  </si>
  <si>
    <t>3687-31-8</t>
  </si>
  <si>
    <t>37194-88-0</t>
  </si>
  <si>
    <t>37240-96-3</t>
  </si>
  <si>
    <t>38787-87-0</t>
  </si>
  <si>
    <t>39345-91-0</t>
  </si>
  <si>
    <t>39412-44-7</t>
  </si>
  <si>
    <t>41453-50-3</t>
  </si>
  <si>
    <t>41556-46-1</t>
  </si>
  <si>
    <t>42558-73-6</t>
  </si>
  <si>
    <t>42579-89-5</t>
  </si>
  <si>
    <t>50319-14-7</t>
  </si>
  <si>
    <t>50825-29-1</t>
  </si>
  <si>
    <t>51105-45-4</t>
  </si>
  <si>
    <t>512-26-5</t>
  </si>
  <si>
    <t>51317-24-9</t>
  </si>
  <si>
    <t>51325-28-1</t>
  </si>
  <si>
    <t>51404-69-4</t>
  </si>
  <si>
    <t>52080-60-1</t>
  </si>
  <si>
    <t>52231-92-2</t>
  </si>
  <si>
    <t>52609-46-8</t>
  </si>
  <si>
    <t>52652-59-2</t>
  </si>
  <si>
    <t>52732-72-6</t>
  </si>
  <si>
    <t>52847-85-5</t>
  </si>
  <si>
    <t>53404-12-9</t>
  </si>
  <si>
    <t>53807-64-0</t>
  </si>
  <si>
    <t>54554-36-8</t>
  </si>
  <si>
    <t>546-67-8</t>
  </si>
  <si>
    <t>56189-09-4</t>
  </si>
  <si>
    <t>5711-19-3</t>
  </si>
  <si>
    <t>57142-78-6</t>
  </si>
  <si>
    <t>58405-97-3</t>
  </si>
  <si>
    <t>592-05-2</t>
  </si>
  <si>
    <t>592-87-0</t>
  </si>
  <si>
    <t>595-89-1</t>
  </si>
  <si>
    <t>598-63-0</t>
  </si>
  <si>
    <t>60580-60-1</t>
  </si>
  <si>
    <t>6080-56-4</t>
  </si>
  <si>
    <t>6107-83-1</t>
  </si>
  <si>
    <t>6107-93-3</t>
  </si>
  <si>
    <t>61788-52-1</t>
  </si>
  <si>
    <t>61788-53-2</t>
  </si>
  <si>
    <t>61788-54-3</t>
  </si>
  <si>
    <t>61789-50-2</t>
  </si>
  <si>
    <t>61790-14-5</t>
  </si>
  <si>
    <t>61867-68-3</t>
  </si>
  <si>
    <t>62229-08-7</t>
  </si>
  <si>
    <t>62451-77-8</t>
  </si>
  <si>
    <t>62637-99-4</t>
  </si>
  <si>
    <t>63399-94-0</t>
  </si>
  <si>
    <t>63568-30-9</t>
  </si>
  <si>
    <t>63918-97-8</t>
  </si>
  <si>
    <t>64504-12-7</t>
  </si>
  <si>
    <t>6477-64-1</t>
  </si>
  <si>
    <t>65119-94-0</t>
  </si>
  <si>
    <t>65121-76-8</t>
  </si>
  <si>
    <t>65127-78-8</t>
  </si>
  <si>
    <t>65151-08-8</t>
  </si>
  <si>
    <t>65229-22-3</t>
  </si>
  <si>
    <t>65997-18-4 (leaded)</t>
  </si>
  <si>
    <t>67674-14-0</t>
  </si>
  <si>
    <t>67711-86-8</t>
  </si>
  <si>
    <t>68130-19-8</t>
  </si>
  <si>
    <t>68131-60-2</t>
  </si>
  <si>
    <t>68152-99-8</t>
  </si>
  <si>
    <t>68155-47-5</t>
  </si>
  <si>
    <t>68187-37-1</t>
  </si>
  <si>
    <t>6838-85-3</t>
  </si>
  <si>
    <t>68409-79-0</t>
  </si>
  <si>
    <t>68411-07-4</t>
  </si>
  <si>
    <t>68411-78-9</t>
  </si>
  <si>
    <t>68442-95-5</t>
  </si>
  <si>
    <t>68515-80-0</t>
  </si>
  <si>
    <t>68586-21-0</t>
  </si>
  <si>
    <t>68603-83-8</t>
  </si>
  <si>
    <t>68604-05-7</t>
  </si>
  <si>
    <t>68610-17-3</t>
  </si>
  <si>
    <t>68784-75-8</t>
  </si>
  <si>
    <t>68901-11-1</t>
  </si>
  <si>
    <t>68901-12-2</t>
  </si>
  <si>
    <t>68989-89-9</t>
  </si>
  <si>
    <t>68990-75-0</t>
  </si>
  <si>
    <t>69011-06-9</t>
  </si>
  <si>
    <t>69011-07-0</t>
  </si>
  <si>
    <t>69011-59-2</t>
  </si>
  <si>
    <t>69011-60-5</t>
  </si>
  <si>
    <t>69029-45-4</t>
  </si>
  <si>
    <t>69029-46-5</t>
  </si>
  <si>
    <t>69029-50-1</t>
  </si>
  <si>
    <t>69029-51-2</t>
  </si>
  <si>
    <t>69029-52-3</t>
  </si>
  <si>
    <t>69029-53-4</t>
  </si>
  <si>
    <t>69029-71-6</t>
  </si>
  <si>
    <t>69227-11-8</t>
  </si>
  <si>
    <t>6928-68-3</t>
  </si>
  <si>
    <t>70084-67-2</t>
  </si>
  <si>
    <t>70268-38-1</t>
  </si>
  <si>
    <t>70321-55-0</t>
  </si>
  <si>
    <t>70513-89-2</t>
  </si>
  <si>
    <t>70514-05-5</t>
  </si>
  <si>
    <t>70514-37-3</t>
  </si>
  <si>
    <t>7056-83-9</t>
  </si>
  <si>
    <t>70727-02-5</t>
  </si>
  <si>
    <t>71684-29-2</t>
  </si>
  <si>
    <t>71686-03-8</t>
  </si>
  <si>
    <t>71753-04-3</t>
  </si>
  <si>
    <t>72586-00-6</t>
  </si>
  <si>
    <t>7319-86-0</t>
  </si>
  <si>
    <t>7428-48-0</t>
  </si>
  <si>
    <t>7439-92-1</t>
  </si>
  <si>
    <t>7446-14-2</t>
  </si>
  <si>
    <t>7446-15-3</t>
  </si>
  <si>
    <t>7446-27-7</t>
  </si>
  <si>
    <t>7488-51-9</t>
  </si>
  <si>
    <t>75-74-1</t>
  </si>
  <si>
    <t>75790-73-7</t>
  </si>
  <si>
    <t>7645-25-2</t>
  </si>
  <si>
    <t>7717-46-6</t>
  </si>
  <si>
    <t>7758-95-4</t>
  </si>
  <si>
    <t>7783-46-2</t>
  </si>
  <si>
    <t>7783-59-7</t>
  </si>
  <si>
    <t>7784-40-9</t>
  </si>
  <si>
    <t>78-00-2</t>
  </si>
  <si>
    <t>78690-68-3</t>
  </si>
  <si>
    <t>79357-62-3</t>
  </si>
  <si>
    <t>79803-79-5</t>
  </si>
  <si>
    <t>811-54-1</t>
  </si>
  <si>
    <t>814-70-0</t>
  </si>
  <si>
    <t>814-93-7</t>
  </si>
  <si>
    <t>81412-57-9</t>
  </si>
  <si>
    <t>815-84-9</t>
  </si>
  <si>
    <t>816-68-2</t>
  </si>
  <si>
    <t>819-73-8</t>
  </si>
  <si>
    <t>83711-45-9</t>
  </si>
  <si>
    <t>83711-46-0</t>
  </si>
  <si>
    <t>83711-47-1</t>
  </si>
  <si>
    <t>84066-98-8</t>
  </si>
  <si>
    <t>84066-99-9</t>
  </si>
  <si>
    <t>84067-00-5</t>
  </si>
  <si>
    <t>84394-98-9</t>
  </si>
  <si>
    <t>84776-36-3</t>
  </si>
  <si>
    <t>84776-53-4</t>
  </si>
  <si>
    <t>84776-54-5</t>
  </si>
  <si>
    <t>84837-22-9</t>
  </si>
  <si>
    <t>84852-34-6</t>
  </si>
  <si>
    <t>84929-94-2</t>
  </si>
  <si>
    <t>84929-95-3</t>
  </si>
  <si>
    <t>84929-96-4</t>
  </si>
  <si>
    <t>84929-97-5</t>
  </si>
  <si>
    <t>84961-75-1</t>
  </si>
  <si>
    <t>85049-42-9</t>
  </si>
  <si>
    <t>85292-77-9</t>
  </si>
  <si>
    <t>85392-77-4</t>
  </si>
  <si>
    <t>85392-78-5</t>
  </si>
  <si>
    <t>85536-79-4</t>
  </si>
  <si>
    <t>85865-91-4</t>
  </si>
  <si>
    <t>85865-92-5</t>
  </si>
  <si>
    <t>867-47-0</t>
  </si>
  <si>
    <t>873-54-1</t>
  </si>
  <si>
    <t>87903-39-7</t>
  </si>
  <si>
    <t>90193-83-2</t>
  </si>
  <si>
    <t>90268-59-0</t>
  </si>
  <si>
    <t>90268-66-9</t>
  </si>
  <si>
    <t>90342-24-8</t>
  </si>
  <si>
    <t>90342-56-6</t>
  </si>
  <si>
    <t>90388-09-3</t>
  </si>
  <si>
    <t>90388-10-6</t>
  </si>
  <si>
    <t>90388-15-1</t>
  </si>
  <si>
    <t>90431-14-4</t>
  </si>
  <si>
    <t>90431-21-3</t>
  </si>
  <si>
    <t>90431-26-8</t>
  </si>
  <si>
    <t>90431-27-9</t>
  </si>
  <si>
    <t>90431-28-0</t>
  </si>
  <si>
    <t>90431-30-4</t>
  </si>
  <si>
    <t>90431-31-5</t>
  </si>
  <si>
    <t>90431-32-6</t>
  </si>
  <si>
    <t>90431-33-7</t>
  </si>
  <si>
    <t>90431-34-8</t>
  </si>
  <si>
    <t>90431-35-9</t>
  </si>
  <si>
    <t>90431-36-0</t>
  </si>
  <si>
    <t>90431-37-1</t>
  </si>
  <si>
    <t>90431-38-2</t>
  </si>
  <si>
    <t>90431-39-3</t>
  </si>
  <si>
    <t>90431-40-6</t>
  </si>
  <si>
    <t>90431-41-7</t>
  </si>
  <si>
    <t>90431-42-8</t>
  </si>
  <si>
    <t>90431-43-9</t>
  </si>
  <si>
    <t>90431-44-0</t>
  </si>
  <si>
    <t>90459-25-9</t>
  </si>
  <si>
    <t>90459-26-0</t>
  </si>
  <si>
    <t>90459-28-2</t>
  </si>
  <si>
    <t>90459-51-1</t>
  </si>
  <si>
    <t>90459-52-2</t>
  </si>
  <si>
    <t>90459-88-4</t>
  </si>
  <si>
    <t>90552-19-5</t>
  </si>
  <si>
    <t>90583-07-6</t>
  </si>
  <si>
    <t>90583-37-2</t>
  </si>
  <si>
    <t>90583-65-6</t>
  </si>
  <si>
    <t>91002-20-9</t>
  </si>
  <si>
    <t>91031-60-6</t>
  </si>
  <si>
    <t>91031-61-7</t>
  </si>
  <si>
    <t>91031-62-8</t>
  </si>
  <si>
    <t>91078-81-8</t>
  </si>
  <si>
    <t>91671-82-8</t>
  </si>
  <si>
    <t>91671-83-9</t>
  </si>
  <si>
    <t>91671-84-0</t>
  </si>
  <si>
    <t>91697-36-8</t>
  </si>
  <si>
    <t>91783-10-7</t>
  </si>
  <si>
    <t>92044-89-8</t>
  </si>
  <si>
    <t>92045-67-5</t>
  </si>
  <si>
    <t>92200-92-5</t>
  </si>
  <si>
    <t>93165-26-5</t>
  </si>
  <si>
    <t>93821-72-8</t>
  </si>
  <si>
    <t>93839-98-6</t>
  </si>
  <si>
    <t>93840-04-1</t>
  </si>
  <si>
    <t>93858-23-2</t>
  </si>
  <si>
    <t>93858-24-3</t>
  </si>
  <si>
    <t>93892-65-0</t>
  </si>
  <si>
    <t>93894-48-5</t>
  </si>
  <si>
    <t>93894-49-6</t>
  </si>
  <si>
    <t>93894-64-5</t>
  </si>
  <si>
    <t>93925-27-0</t>
  </si>
  <si>
    <t>93965-29-8</t>
  </si>
  <si>
    <t>93966-37-1</t>
  </si>
  <si>
    <t>93966-38-2</t>
  </si>
  <si>
    <t>93966-74-6</t>
  </si>
  <si>
    <t>93981-67-0</t>
  </si>
  <si>
    <t>94006-20-9</t>
  </si>
  <si>
    <t>94015-57-3</t>
  </si>
  <si>
    <t>94232-40-3</t>
  </si>
  <si>
    <t>94246-84-1</t>
  </si>
  <si>
    <t>94246-85-2</t>
  </si>
  <si>
    <t>94246-86-3</t>
  </si>
  <si>
    <t>94246-87-4</t>
  </si>
  <si>
    <t>94246-90-9</t>
  </si>
  <si>
    <t>94246-91-0</t>
  </si>
  <si>
    <t>94246-92-1</t>
  </si>
  <si>
    <t>94246-93-2</t>
  </si>
  <si>
    <t>94266-31-6</t>
  </si>
  <si>
    <t>94266-32-7</t>
  </si>
  <si>
    <t>94349-78-7</t>
  </si>
  <si>
    <t>94481-58-0</t>
  </si>
  <si>
    <t>94551-60-7</t>
  </si>
  <si>
    <t>95892-13-0</t>
  </si>
  <si>
    <t>96471-22-6</t>
  </si>
  <si>
    <t>97808-88-3</t>
  </si>
  <si>
    <t>97889-90-2</t>
  </si>
  <si>
    <t>97952-39-1</t>
  </si>
  <si>
    <t>97953-08-7</t>
  </si>
  <si>
    <t>99328-54-8</t>
  </si>
  <si>
    <t>99749-31-2</t>
  </si>
  <si>
    <t>SUB102912</t>
  </si>
  <si>
    <t>100-56-1</t>
  </si>
  <si>
    <t>RR-PPG-ResSub11</t>
  </si>
  <si>
    <t>100-57-2</t>
  </si>
  <si>
    <t>10031-18-2</t>
  </si>
  <si>
    <t>10045-94-0</t>
  </si>
  <si>
    <t>10048-99-4</t>
  </si>
  <si>
    <t>10112-91-1</t>
  </si>
  <si>
    <t>10124-48-8</t>
  </si>
  <si>
    <t>102-98-7</t>
  </si>
  <si>
    <t>103-27-5</t>
  </si>
  <si>
    <t>103332-13-4</t>
  </si>
  <si>
    <t>103369-15-9</t>
  </si>
  <si>
    <t>104-59-6</t>
  </si>
  <si>
    <t>104-60-9</t>
  </si>
  <si>
    <t>10415-75-5</t>
  </si>
  <si>
    <t>104325-07-7</t>
  </si>
  <si>
    <t>104325-08-8</t>
  </si>
  <si>
    <t>104335-53-7</t>
  </si>
  <si>
    <t>104339-46-0</t>
  </si>
  <si>
    <t>10451-12-4</t>
  </si>
  <si>
    <t>107-26-6</t>
  </si>
  <si>
    <t>107-27-7</t>
  </si>
  <si>
    <t>108-07-6</t>
  </si>
  <si>
    <t>109-62-6</t>
  </si>
  <si>
    <t>11083-41-3</t>
  </si>
  <si>
    <t>115-09-3</t>
  </si>
  <si>
    <t>1184-57-2</t>
  </si>
  <si>
    <t>1191-80-6</t>
  </si>
  <si>
    <t>1192-89-8</t>
  </si>
  <si>
    <t>12055-37-7</t>
  </si>
  <si>
    <t>12068-90-5</t>
  </si>
  <si>
    <t>12136-15-1</t>
  </si>
  <si>
    <t>122-64-5</t>
  </si>
  <si>
    <t>123-88-6</t>
  </si>
  <si>
    <t>12344-40-0</t>
  </si>
  <si>
    <t>124-01-6</t>
  </si>
  <si>
    <t>124-08-3</t>
  </si>
  <si>
    <t>1310-88-9</t>
  </si>
  <si>
    <t>1312-03-4</t>
  </si>
  <si>
    <t>13170-76-8</t>
  </si>
  <si>
    <t>1320-80-5</t>
  </si>
  <si>
    <t>13257-51-7</t>
  </si>
  <si>
    <t>13294-23-0</t>
  </si>
  <si>
    <t>133-58-4</t>
  </si>
  <si>
    <t>13302-00-6</t>
  </si>
  <si>
    <t>1335-31-5</t>
  </si>
  <si>
    <t>1336-96-5</t>
  </si>
  <si>
    <t>1344-48-5</t>
  </si>
  <si>
    <t>13444-75-2</t>
  </si>
  <si>
    <t>13465-31-1</t>
  </si>
  <si>
    <t>13465-33-3</t>
  </si>
  <si>
    <t>13465-34-4</t>
  </si>
  <si>
    <t>138-85-2</t>
  </si>
  <si>
    <t>13876-85-2</t>
  </si>
  <si>
    <t>13967-25-4</t>
  </si>
  <si>
    <t>14066-61-6</t>
  </si>
  <si>
    <t>14099-12-8</t>
  </si>
  <si>
    <t>141-51-5</t>
  </si>
  <si>
    <t>14235-86-0</t>
  </si>
  <si>
    <t>143-36-2</t>
  </si>
  <si>
    <t>14354-56-4</t>
  </si>
  <si>
    <t>14783-59-6</t>
  </si>
  <si>
    <t>148-61-8</t>
  </si>
  <si>
    <t>14836-60-3</t>
  </si>
  <si>
    <t>151-38-2</t>
  </si>
  <si>
    <t>15385-57-6</t>
  </si>
  <si>
    <t>15385-58-7</t>
  </si>
  <si>
    <t>15516-76-4</t>
  </si>
  <si>
    <t>15682-88-9</t>
  </si>
  <si>
    <t>15785-93-0</t>
  </si>
  <si>
    <t>15829-53-5</t>
  </si>
  <si>
    <t>1600-27-7</t>
  </si>
  <si>
    <t>16509-11-8</t>
  </si>
  <si>
    <t>1785-43-9</t>
  </si>
  <si>
    <t>18211-85-3</t>
  </si>
  <si>
    <t>18832-83-2</t>
  </si>
  <si>
    <t>18917-83-4</t>
  </si>
  <si>
    <t>18918-06-4</t>
  </si>
  <si>
    <t>19367-79-4</t>
  </si>
  <si>
    <t>19447-62-2</t>
  </si>
  <si>
    <t>20582-71-2</t>
  </si>
  <si>
    <t>20601-83-6</t>
  </si>
  <si>
    <t>21259-76-7</t>
  </si>
  <si>
    <t>21908-53-2</t>
  </si>
  <si>
    <t>22330-18-3</t>
  </si>
  <si>
    <t>2235-25-8</t>
  </si>
  <si>
    <t>22450-90-4</t>
  </si>
  <si>
    <t>2279-64-3</t>
  </si>
  <si>
    <t>22967-92-6</t>
  </si>
  <si>
    <t>23319-66-6</t>
  </si>
  <si>
    <t>2440-42-8</t>
  </si>
  <si>
    <t>24579-90-6</t>
  </si>
  <si>
    <t>24806-32-4</t>
  </si>
  <si>
    <t>26545-49-3</t>
  </si>
  <si>
    <t>26552-50-1</t>
  </si>
  <si>
    <t>26719-07-3</t>
  </si>
  <si>
    <t>2701-61-3</t>
  </si>
  <si>
    <t>27236-65-3</t>
  </si>
  <si>
    <t>27360-58-3</t>
  </si>
  <si>
    <t>27575-47-9</t>
  </si>
  <si>
    <t>27605-30-7</t>
  </si>
  <si>
    <t>27685-51-4</t>
  </si>
  <si>
    <t>2777-37-9</t>
  </si>
  <si>
    <t>28086-13-7</t>
  </si>
  <si>
    <t>2923-15-1</t>
  </si>
  <si>
    <t>3076-91-3</t>
  </si>
  <si>
    <t>31224-71-2</t>
  </si>
  <si>
    <t>31632-68-5</t>
  </si>
  <si>
    <t>32407-99-1</t>
  </si>
  <si>
    <t>3294-57-3</t>
  </si>
  <si>
    <t>3294-58-4</t>
  </si>
  <si>
    <t>3294-60-8</t>
  </si>
  <si>
    <t>33445-15-7</t>
  </si>
  <si>
    <t>33724-17-3</t>
  </si>
  <si>
    <t>33770-60-4</t>
  </si>
  <si>
    <t>3444-13-1</t>
  </si>
  <si>
    <t>3570-80-7</t>
  </si>
  <si>
    <t>3626-13-9</t>
  </si>
  <si>
    <t>3810-81-9</t>
  </si>
  <si>
    <t>38232-63-2</t>
  </si>
  <si>
    <t>4386-35-0</t>
  </si>
  <si>
    <t>486-67-9</t>
  </si>
  <si>
    <t>492-18-2</t>
  </si>
  <si>
    <t>498-73-7</t>
  </si>
  <si>
    <t>502-39-6</t>
  </si>
  <si>
    <t>506-83-2</t>
  </si>
  <si>
    <t>517-16-8</t>
  </si>
  <si>
    <t>525-30-4</t>
  </si>
  <si>
    <t>52795-88-7</t>
  </si>
  <si>
    <t>53010-52-9</t>
  </si>
  <si>
    <t>5326-00-1</t>
  </si>
  <si>
    <t>537-64-4</t>
  </si>
  <si>
    <t>539-43-5</t>
  </si>
  <si>
    <t>54-64-8</t>
  </si>
  <si>
    <t>54295-90-8</t>
  </si>
  <si>
    <t>55-68-5</t>
  </si>
  <si>
    <t>56724-82-4</t>
  </si>
  <si>
    <t>5722-59-8</t>
  </si>
  <si>
    <t>57363-77-6</t>
  </si>
  <si>
    <t>583-15-3</t>
  </si>
  <si>
    <t>584-18-9</t>
  </si>
  <si>
    <t>584-43-0</t>
  </si>
  <si>
    <t>5857-39-6</t>
  </si>
  <si>
    <t>587-85-9</t>
  </si>
  <si>
    <t>589-65-1</t>
  </si>
  <si>
    <t>59-85-8</t>
  </si>
  <si>
    <t>5902-76-1</t>
  </si>
  <si>
    <t>591-89-9</t>
  </si>
  <si>
    <t>592-04-1</t>
  </si>
  <si>
    <t>592-63-2</t>
  </si>
  <si>
    <t>592-85-8</t>
  </si>
  <si>
    <t>593-74-8</t>
  </si>
  <si>
    <t>5954-14-3</t>
  </si>
  <si>
    <t>5955-19-1</t>
  </si>
  <si>
    <t>5964-24-9</t>
  </si>
  <si>
    <t>5970-32-1</t>
  </si>
  <si>
    <t>616-99-9</t>
  </si>
  <si>
    <t>61792-06-1</t>
  </si>
  <si>
    <t>62-37-3</t>
  </si>
  <si>
    <t>62-38-4</t>
  </si>
  <si>
    <t>623-07-4</t>
  </si>
  <si>
    <t>62638-02-2</t>
  </si>
  <si>
    <t>627-44-1</t>
  </si>
  <si>
    <t>6273-99-0</t>
  </si>
  <si>
    <t>628-86-4</t>
  </si>
  <si>
    <t>6283-24-5</t>
  </si>
  <si>
    <t>629-35-6</t>
  </si>
  <si>
    <t>631-60-7</t>
  </si>
  <si>
    <t>63325-16-6</t>
  </si>
  <si>
    <t>63468-53-1</t>
  </si>
  <si>
    <t>63549-47-3</t>
  </si>
  <si>
    <t>63937-14-4</t>
  </si>
  <si>
    <t>64491-92-5</t>
  </si>
  <si>
    <t>645-99-8</t>
  </si>
  <si>
    <t>6795-81-9</t>
  </si>
  <si>
    <t>68201-97-8</t>
  </si>
  <si>
    <t>68833-55-6</t>
  </si>
  <si>
    <t>71720-55-3</t>
  </si>
  <si>
    <t>72379-35-2</t>
  </si>
  <si>
    <t>7439-97-6</t>
  </si>
  <si>
    <t>7487-94-7</t>
  </si>
  <si>
    <t>7546-30-7</t>
  </si>
  <si>
    <t>7548-26-7</t>
  </si>
  <si>
    <t>7616-83-3</t>
  </si>
  <si>
    <t>7620-30-6</t>
  </si>
  <si>
    <t>7756-49-2</t>
  </si>
  <si>
    <t>7774-29-0</t>
  </si>
  <si>
    <t>7783-30-4</t>
  </si>
  <si>
    <t>7783-32-6</t>
  </si>
  <si>
    <t>7783-33-7</t>
  </si>
  <si>
    <t>7783-34-8</t>
  </si>
  <si>
    <t>7783-35-9</t>
  </si>
  <si>
    <t>7783-36-0</t>
  </si>
  <si>
    <t>7783-39-3</t>
  </si>
  <si>
    <t>7784-37-4</t>
  </si>
  <si>
    <t>7789-47-1</t>
  </si>
  <si>
    <t>84029-43-6</t>
  </si>
  <si>
    <t>86-85-1</t>
  </si>
  <si>
    <t>90-03-9</t>
  </si>
  <si>
    <t>90584-88-6</t>
  </si>
  <si>
    <t>93820-20-3</t>
  </si>
  <si>
    <t>93882-20-3</t>
  </si>
  <si>
    <t>94-43-9</t>
  </si>
  <si>
    <t>94022-47-6</t>
  </si>
  <si>
    <t>94070-92-5</t>
  </si>
  <si>
    <t>94276-38-7</t>
  </si>
  <si>
    <t>94277-53-9</t>
  </si>
  <si>
    <t>94481-62-6</t>
  </si>
  <si>
    <t>SUB103400</t>
  </si>
  <si>
    <t>109-86-4</t>
  </si>
  <si>
    <t>RR-PPG-ResSub12</t>
  </si>
  <si>
    <t>Glycol Ethers</t>
  </si>
  <si>
    <t>110-49-6</t>
  </si>
  <si>
    <t>110-80-5</t>
  </si>
  <si>
    <t>111-15-9</t>
  </si>
  <si>
    <t>1691-99-2</t>
  </si>
  <si>
    <t>RR-PPG-ResSub13</t>
  </si>
  <si>
    <t>1763-23-1</t>
  </si>
  <si>
    <t>24448-09-7</t>
  </si>
  <si>
    <t>251099-16-8</t>
  </si>
  <si>
    <t>2795-39-3</t>
  </si>
  <si>
    <t>29081-56-9</t>
  </si>
  <si>
    <t>29457-72-5</t>
  </si>
  <si>
    <t>2991-51-7</t>
  </si>
  <si>
    <t>306975-62-2</t>
  </si>
  <si>
    <t>307-35-7</t>
  </si>
  <si>
    <t>31506-32-8</t>
  </si>
  <si>
    <t>4151-50-2</t>
  </si>
  <si>
    <t>45298-90-6</t>
  </si>
  <si>
    <t>56773-42-3</t>
  </si>
  <si>
    <t>70225-14-8</t>
  </si>
  <si>
    <t>70225-39-5</t>
  </si>
  <si>
    <t>1031-07-8</t>
  </si>
  <si>
    <t>RR-PPG-ResSub14</t>
  </si>
  <si>
    <t>POP - pesticides</t>
  </si>
  <si>
    <t>115-29-7</t>
  </si>
  <si>
    <t>131-52-2</t>
  </si>
  <si>
    <t>143-50-0</t>
  </si>
  <si>
    <t>1825-21-4</t>
  </si>
  <si>
    <t>2385-85-5</t>
  </si>
  <si>
    <t>27735-64-4</t>
  </si>
  <si>
    <t>309-00-2</t>
  </si>
  <si>
    <t>319-84-6</t>
  </si>
  <si>
    <t>319-85-7</t>
  </si>
  <si>
    <t>33213-65-9</t>
  </si>
  <si>
    <t>3772-94-9</t>
  </si>
  <si>
    <t>50-29-3</t>
  </si>
  <si>
    <t>57-74-9</t>
  </si>
  <si>
    <t>58-89-9</t>
  </si>
  <si>
    <t>60-57-1</t>
  </si>
  <si>
    <t>72-20-8</t>
  </si>
  <si>
    <t>76-44-8</t>
  </si>
  <si>
    <t>8001-35-2</t>
  </si>
  <si>
    <t>87-86-5</t>
  </si>
  <si>
    <t>959-98-8</t>
  </si>
  <si>
    <t>13029-09-9</t>
  </si>
  <si>
    <t>RR-PPG-ResSub15</t>
  </si>
  <si>
    <t>13654-09-6</t>
  </si>
  <si>
    <t>14957-65-4</t>
  </si>
  <si>
    <t>16400-50-3</t>
  </si>
  <si>
    <t>16400-51-4</t>
  </si>
  <si>
    <t>1762-84-1</t>
  </si>
  <si>
    <t>1762-87-4</t>
  </si>
  <si>
    <t>17788-94-2</t>
  </si>
  <si>
    <t>207122-15-4</t>
  </si>
  <si>
    <t>207122-16-5</t>
  </si>
  <si>
    <t>27858-07-7</t>
  </si>
  <si>
    <t>3282-24-4</t>
  </si>
  <si>
    <t>36355-01-8</t>
  </si>
  <si>
    <t>38421-62-4</t>
  </si>
  <si>
    <t>40088-45-7</t>
  </si>
  <si>
    <t>446255-22-7</t>
  </si>
  <si>
    <t>49602-90-6</t>
  </si>
  <si>
    <t>49602-91-7</t>
  </si>
  <si>
    <t>53592-10-2</t>
  </si>
  <si>
    <t>5436-43-1</t>
  </si>
  <si>
    <t>57186-90-0</t>
  </si>
  <si>
    <t>57422-77-2</t>
  </si>
  <si>
    <t>59080-32-9</t>
  </si>
  <si>
    <t>59080-33-0</t>
  </si>
  <si>
    <t>59080-34-1</t>
  </si>
  <si>
    <t>59080-35-2</t>
  </si>
  <si>
    <t>59080-36-3</t>
  </si>
  <si>
    <t>59080-37-4</t>
  </si>
  <si>
    <t>59080-38-5</t>
  </si>
  <si>
    <t>59080-39-6</t>
  </si>
  <si>
    <t>59080-40-9</t>
  </si>
  <si>
    <t>59536-65-1</t>
  </si>
  <si>
    <t>59589-92-3</t>
  </si>
  <si>
    <t>60044-24-8</t>
  </si>
  <si>
    <t>60044-25-9</t>
  </si>
  <si>
    <t>60108-72-7</t>
  </si>
  <si>
    <t>60348-60-9</t>
  </si>
  <si>
    <t>61288-13-9</t>
  </si>
  <si>
    <t>64258-02-2</t>
  </si>
  <si>
    <t>64258-03-3</t>
  </si>
  <si>
    <t>66115-57-9</t>
  </si>
  <si>
    <t>67774-32-7</t>
  </si>
  <si>
    <t>67888-96-4</t>
  </si>
  <si>
    <t>68631-49-2</t>
  </si>
  <si>
    <t>68758-75-8</t>
  </si>
  <si>
    <t>73141-48-7</t>
  </si>
  <si>
    <t>74114-77-5</t>
  </si>
  <si>
    <t>75295-57-7</t>
  </si>
  <si>
    <t>77102-82-0</t>
  </si>
  <si>
    <t>77910-04-4</t>
  </si>
  <si>
    <t>79596-31-9</t>
  </si>
  <si>
    <t>80274-92-6</t>
  </si>
  <si>
    <t>81397-99-1</t>
  </si>
  <si>
    <t>83929-69-5</t>
  </si>
  <si>
    <t>83929-80-0</t>
  </si>
  <si>
    <t>84303-45-7</t>
  </si>
  <si>
    <t>88700-05-4</t>
  </si>
  <si>
    <t>92-86-4</t>
  </si>
  <si>
    <t>96551-70-1</t>
  </si>
  <si>
    <t>97038-95-4</t>
  </si>
  <si>
    <t>97038-96-5</t>
  </si>
  <si>
    <t>97038-97-6</t>
  </si>
  <si>
    <t>97038-98-7</t>
  </si>
  <si>
    <t>97063-75-7</t>
  </si>
  <si>
    <t>11096-82-5</t>
  </si>
  <si>
    <t>RR-PPG-ResSub16</t>
  </si>
  <si>
    <t>11097-69-1</t>
  </si>
  <si>
    <t>11104-28-2</t>
  </si>
  <si>
    <t>11141-16-5</t>
  </si>
  <si>
    <t>12672-29-6</t>
  </si>
  <si>
    <t>12674-11-2</t>
  </si>
  <si>
    <t>1336-36-3</t>
  </si>
  <si>
    <t>16606-02-3</t>
  </si>
  <si>
    <t>2437-79-8</t>
  </si>
  <si>
    <t>25429-29-2</t>
  </si>
  <si>
    <t>28655-71-2</t>
  </si>
  <si>
    <t>31472-83-0</t>
  </si>
  <si>
    <t>32598-13-3</t>
  </si>
  <si>
    <t>32774-16-6</t>
  </si>
  <si>
    <t>35065-27-1</t>
  </si>
  <si>
    <t>52663-72-6</t>
  </si>
  <si>
    <t>53469-21-9</t>
  </si>
  <si>
    <t>53742-07-7</t>
  </si>
  <si>
    <t>61788-33-8</t>
  </si>
  <si>
    <t>12408-10-5</t>
  </si>
  <si>
    <t>RR-PPG-ResSub17</t>
  </si>
  <si>
    <t>Tetrachlorobenzene</t>
  </si>
  <si>
    <t>634-66-2</t>
  </si>
  <si>
    <t>634-90-2</t>
  </si>
  <si>
    <t>84713-12-2</t>
  </si>
  <si>
    <t>95-94-3</t>
  </si>
  <si>
    <t>1066-44-0</t>
  </si>
  <si>
    <t>RR-PPG-ResSub18</t>
  </si>
  <si>
    <t>Tributyl and Triphenyl Tin Oxides</t>
  </si>
  <si>
    <t>1066-45-1</t>
  </si>
  <si>
    <t>1067-52-3</t>
  </si>
  <si>
    <t>1067-97-6</t>
  </si>
  <si>
    <t>1118-03-2</t>
  </si>
  <si>
    <t>1118-14-5</t>
  </si>
  <si>
    <t>13302-06-2</t>
  </si>
  <si>
    <t>13331-52-7</t>
  </si>
  <si>
    <t>13356-08-6</t>
  </si>
  <si>
    <t>14275-57-1</t>
  </si>
  <si>
    <t>1449-55-4</t>
  </si>
  <si>
    <t>1461-22-9</t>
  </si>
  <si>
    <t>1461-23-0</t>
  </si>
  <si>
    <t>1529-30-2</t>
  </si>
  <si>
    <t>1803-12-9</t>
  </si>
  <si>
    <t>18380-71-7</t>
  </si>
  <si>
    <t>18380-72-8</t>
  </si>
  <si>
    <t>1907-13-7</t>
  </si>
  <si>
    <t>20153-49-5</t>
  </si>
  <si>
    <t>20153-50-8</t>
  </si>
  <si>
    <t>20369-63-5</t>
  </si>
  <si>
    <t>2155-70-6</t>
  </si>
  <si>
    <t>2179-92-2</t>
  </si>
  <si>
    <t>2279-76-7</t>
  </si>
  <si>
    <t>24124-25-2</t>
  </si>
  <si>
    <t>25637-27-8</t>
  </si>
  <si>
    <t>25711-26-6</t>
  </si>
  <si>
    <t>26239-64-5</t>
  </si>
  <si>
    <t>27147-18-8</t>
  </si>
  <si>
    <t>2767-54-6</t>
  </si>
  <si>
    <t>2767-61-5</t>
  </si>
  <si>
    <t>28801-69-6</t>
  </si>
  <si>
    <t>2943-86-4</t>
  </si>
  <si>
    <t>3090-35-5</t>
  </si>
  <si>
    <t>3090-36-6</t>
  </si>
  <si>
    <t>3091-32-5</t>
  </si>
  <si>
    <t>31732-71-5</t>
  </si>
  <si>
    <t>3267-78-5</t>
  </si>
  <si>
    <t>33550-22-0</t>
  </si>
  <si>
    <t>3644-32-4</t>
  </si>
  <si>
    <t>3644-37-9</t>
  </si>
  <si>
    <t>36631-23-9</t>
  </si>
  <si>
    <t>379-52-2</t>
  </si>
  <si>
    <t>4027-14-9</t>
  </si>
  <si>
    <t>4027-17-2</t>
  </si>
  <si>
    <t>4027-18-3</t>
  </si>
  <si>
    <t>41083-11-8</t>
  </si>
  <si>
    <t>4154-35-2</t>
  </si>
  <si>
    <t>4342-30-7</t>
  </si>
  <si>
    <t>4342-36-3</t>
  </si>
  <si>
    <t>4638-25-9</t>
  </si>
  <si>
    <t>47672-31-1</t>
  </si>
  <si>
    <t>4782-29-0</t>
  </si>
  <si>
    <t>5035-67-6</t>
  </si>
  <si>
    <t>53404-82-3</t>
  </si>
  <si>
    <t>53466-85-6</t>
  </si>
  <si>
    <t>54849-38-6</t>
  </si>
  <si>
    <t>56-24-6</t>
  </si>
  <si>
    <t>56-35-9</t>
  </si>
  <si>
    <t>56-36-0</t>
  </si>
  <si>
    <t>56573-85-4</t>
  </si>
  <si>
    <t>57808-37-4</t>
  </si>
  <si>
    <t>5847-52-9</t>
  </si>
  <si>
    <t>63869-87-4</t>
  </si>
  <si>
    <t>639-58-7</t>
  </si>
  <si>
    <t>6454-35-9</t>
  </si>
  <si>
    <t>6517-25-5</t>
  </si>
  <si>
    <t>67772-01-4</t>
  </si>
  <si>
    <t>681-99-2</t>
  </si>
  <si>
    <t>688-73-3</t>
  </si>
  <si>
    <t>69226-47-7</t>
  </si>
  <si>
    <t>7067-44-9</t>
  </si>
  <si>
    <t>7094-94-2</t>
  </si>
  <si>
    <t>7342-45-2</t>
  </si>
  <si>
    <t>7342-47-4</t>
  </si>
  <si>
    <t>73927-91-0</t>
  </si>
  <si>
    <t>73927-92-1</t>
  </si>
  <si>
    <t>73927-93-2</t>
  </si>
  <si>
    <t>73927-95-4</t>
  </si>
  <si>
    <t>73927-97-6</t>
  </si>
  <si>
    <t>73940-88-2</t>
  </si>
  <si>
    <t>73940-89-3</t>
  </si>
  <si>
    <t>7432-38-3</t>
  </si>
  <si>
    <t>752-58-9</t>
  </si>
  <si>
    <t>76-87-9</t>
  </si>
  <si>
    <t>811-73-4</t>
  </si>
  <si>
    <t>85409-17-2</t>
  </si>
  <si>
    <t>892-20-6</t>
  </si>
  <si>
    <t>894-09-7</t>
  </si>
  <si>
    <t>900-95-8</t>
  </si>
  <si>
    <t>94850-90-5</t>
  </si>
  <si>
    <t>994-31-0</t>
  </si>
  <si>
    <t>994-32-1</t>
  </si>
  <si>
    <t>134237-50-6</t>
  </si>
  <si>
    <t>RR-PPG-ResSub19</t>
  </si>
  <si>
    <t>134237-51-7</t>
  </si>
  <si>
    <t>134237-52-8</t>
  </si>
  <si>
    <t>25637-99-4</t>
  </si>
  <si>
    <t>3194-55-6</t>
  </si>
  <si>
    <t>70776-03-3</t>
  </si>
  <si>
    <t>116565-73-2</t>
  </si>
  <si>
    <t>RR-PPG-ResSub20</t>
  </si>
  <si>
    <t>Lead Chromate</t>
  </si>
  <si>
    <t>116565-74-3</t>
  </si>
  <si>
    <t>12656-85-8</t>
  </si>
  <si>
    <t>1344-37-2</t>
  </si>
  <si>
    <t>1344-38-3</t>
  </si>
  <si>
    <t>148092-61-9</t>
  </si>
  <si>
    <t>18454-12-1</t>
  </si>
  <si>
    <t>51899-02-6</t>
  </si>
  <si>
    <t>7758-97-6</t>
  </si>
  <si>
    <t>Date report last pulled</t>
  </si>
  <si>
    <t>RSL Lookup</t>
  </si>
  <si>
    <t>lookup CAS</t>
  </si>
  <si>
    <t>is RSL</t>
  </si>
  <si>
    <t>is &gt;0.1</t>
  </si>
  <si>
    <t>sum</t>
  </si>
  <si>
    <t>NAFTA Harmonized Tariff Schedule (format XXXX-XX-XXXX)</t>
  </si>
  <si>
    <t>미관세율표 ( 형식 XXXX-XX-XXXX)</t>
  </si>
  <si>
    <t>NAFTA协调关税表（格式XXXX-XX-XXXX）</t>
  </si>
  <si>
    <t>What is the particle size distribution?</t>
  </si>
  <si>
    <t>What are the dimensions of the material?</t>
  </si>
  <si>
    <t>What is the aspect ratio?</t>
  </si>
  <si>
    <t>What is the shape of the particle?</t>
  </si>
  <si>
    <t>1065336-91-5</t>
  </si>
  <si>
    <t>53880-05-0</t>
  </si>
  <si>
    <t>1309-48-4</t>
  </si>
  <si>
    <t xml:space="preserve">In the following row, please provide a separate entry for the respirable fraction (&lt;10 microns) of this substance.  </t>
  </si>
  <si>
    <t>102184-95-2</t>
  </si>
  <si>
    <t>7738-94-5</t>
  </si>
  <si>
    <t>27479-65-8</t>
  </si>
  <si>
    <t>87-68-3</t>
  </si>
  <si>
    <t>Please identify the substance name and the CAS number (if available):</t>
  </si>
  <si>
    <t>What is the mass median aerodynamic diameter (MMAD), in microns (μm)?</t>
  </si>
  <si>
    <t>Regarding the nanoparticles:</t>
  </si>
  <si>
    <t>What percent or fraction is between 1 and 100 nanometers?</t>
  </si>
  <si>
    <t>Nanoparticle Shapes</t>
  </si>
  <si>
    <t>Nanoparticle</t>
  </si>
  <si>
    <t>Spherical</t>
  </si>
  <si>
    <t>Cubic</t>
  </si>
  <si>
    <t>Nano Bond Dropdown</t>
  </si>
  <si>
    <t>Nano Bond</t>
  </si>
  <si>
    <t>Unbound</t>
  </si>
  <si>
    <t>Agglomerated 
(Tightly Bound)</t>
  </si>
  <si>
    <t>Aggregated 
(Weakly Bound)</t>
  </si>
  <si>
    <t>*</t>
  </si>
  <si>
    <t>Manufacturer information is required.  Distributor information is optional.  Distributors completing this document must declare all of the manufacturers that are being supplied in this section, or consider themselves to be the manufacturer if the manufacturers will not be disclosed.  Note that if documentation from the manufacturer is provided with this submission - e.g. Safety Data Sheet (SDS), Technical Data Sheet (TDS), Certificate of Analysis (COA) - that manufacturer(s) should be disclosed on this tab.  Distributors should also be considered the manufacturer when completing this form if they perform a manufacturing operation such as blending from different suppliers in a bulk tank, decanting to smaller containers, repackaging product, etc.</t>
  </si>
  <si>
    <t>Chemical Inventory Registration - United States</t>
  </si>
  <si>
    <t>Listed - TSCA Active</t>
  </si>
  <si>
    <t>Listed - TSCA Inactive</t>
  </si>
  <si>
    <t>In the "Component Description" column, please also specify if this substance is uretdione, biuret, or mixture.  If unknown, provide an EC number for this substance.</t>
  </si>
  <si>
    <t>Is the material a particle (unbound), aggregated (strongly bound or fused) or an agglomerate (weakly bound)?</t>
  </si>
  <si>
    <t>What is the  dustiness level of the material (potential to be released into the air)?</t>
  </si>
  <si>
    <t>Nano Dustiness Level</t>
  </si>
  <si>
    <t>Nano Dustiness</t>
  </si>
  <si>
    <t>High</t>
  </si>
  <si>
    <t>Medium</t>
  </si>
  <si>
    <t>Low</t>
  </si>
  <si>
    <t>Branched</t>
  </si>
  <si>
    <t>Rod or Fiber</t>
  </si>
  <si>
    <t>Triangle</t>
  </si>
  <si>
    <t>Tubular</t>
  </si>
  <si>
    <t>If Other was selected, please describe the particle shape:</t>
  </si>
  <si>
    <t>Describe the surface treatment on the particle:</t>
  </si>
  <si>
    <t>If Other was selected, please describe the surface treatment:</t>
  </si>
  <si>
    <t>Nano Surface</t>
  </si>
  <si>
    <t>None</t>
  </si>
  <si>
    <t>Charge</t>
  </si>
  <si>
    <t>Hydrophobic</t>
  </si>
  <si>
    <t>Hydrophilic</t>
  </si>
  <si>
    <t>Oleophobic</t>
  </si>
  <si>
    <t>Oleophilic</t>
  </si>
  <si>
    <t>Antimicrobial</t>
  </si>
  <si>
    <t>UV Resistance</t>
  </si>
  <si>
    <t>Absorbent</t>
  </si>
  <si>
    <t>Anti-corrosion</t>
  </si>
  <si>
    <t>Flame Resistance</t>
  </si>
  <si>
    <t>Scratch Resistance</t>
  </si>
  <si>
    <t>Conductive</t>
  </si>
  <si>
    <t>Non-conductive (Insulated)</t>
  </si>
  <si>
    <t>Oxidized</t>
  </si>
  <si>
    <t>Other (input below)</t>
  </si>
  <si>
    <t>Porous and Non-porous Substrates</t>
  </si>
  <si>
    <t>What was the method used to measure the particle size distribution?</t>
  </si>
  <si>
    <t>Was a stable dispersion formed prior to analysis?</t>
  </si>
  <si>
    <t>What method was used to measure the composition?</t>
  </si>
  <si>
    <t>Nano Surface Treatments</t>
  </si>
  <si>
    <t>Nano Particle Size Distribution</t>
  </si>
  <si>
    <t>Nano PSD</t>
  </si>
  <si>
    <t>Scanning Electron Microscopy (SEM)</t>
  </si>
  <si>
    <t>Transmission Electron Microscopy (TEM)</t>
  </si>
  <si>
    <t>Dynamic Light Scattering (DLS)</t>
  </si>
  <si>
    <t>Nanoparticle Tracking Analysis (NTA)</t>
  </si>
  <si>
    <t>Scanning Mobility Particle Sizing (SMPS)</t>
  </si>
  <si>
    <t>Small-angle X-ray Scattering (SAXS)</t>
  </si>
  <si>
    <t>Atomic Force Microscopy (AFM)</t>
  </si>
  <si>
    <t>Centrifugal Photo Scattering (CPS)</t>
  </si>
  <si>
    <t>If Other was selected, please describe the analysis:</t>
  </si>
  <si>
    <t>Nano Composition Analysis</t>
  </si>
  <si>
    <t>Nano Comp</t>
  </si>
  <si>
    <t>Nuclear Magnetic Resonance (NMR)</t>
  </si>
  <si>
    <t>X-ray Diffraction (XRD)</t>
  </si>
  <si>
    <t>Fourier Transform Infrared Spectroscopy (FTIR)</t>
  </si>
  <si>
    <t>Raman Spectroscopy</t>
  </si>
  <si>
    <t>Inductively Coupled Plasma (ICP)</t>
  </si>
  <si>
    <t>Does the material contain fibers with diameter &lt;3.5μm, length &gt;5μm?</t>
  </si>
  <si>
    <t>James T. Jones</t>
  </si>
  <si>
    <t>Please note any specific instructions or other storage conditions for safe handling of this raw material:</t>
  </si>
  <si>
    <t xml:space="preserve">Please list the raw material's packaging anti-static specifications or attach the product's specification document in the box below.  </t>
  </si>
  <si>
    <t>SUB137623</t>
  </si>
  <si>
    <t>제조자 정보*</t>
  </si>
  <si>
    <t>Manufacturer information is required.  Distributor</t>
  </si>
  <si>
    <t>(esta sección la debe llenar PPG antes de entregar el formulario al proveedor de la materia prima)</t>
  </si>
  <si>
    <t>2.  Notificaciones regulatorias</t>
  </si>
  <si>
    <t>4.  Contacto con alimentos</t>
  </si>
  <si>
    <t xml:space="preserve">Un distribuidor puede ser un proveedor, vendedor o empresa comercial que vende productos de múltiples fabricantes u otros distribuidores. </t>
  </si>
  <si>
    <t>absorbent</t>
  </si>
  <si>
    <t>Absorbente</t>
  </si>
  <si>
    <t>Aglomerado
(Unido con enlaces fuertes)</t>
  </si>
  <si>
    <t>Agregado  
(Unido con enlaces débiles)</t>
  </si>
  <si>
    <t>Alquilfenol / Alquilfenoletoxilatos (AP/APEO)</t>
  </si>
  <si>
    <t xml:space="preserve">Toda la información proporcionada para el material incluido en esta solicitud es verdadera y completa a mi leal saber y entender. El proveedor acepta y está de acuerdo con que la información proporcionada constituye la divulgación total del material.  Al firmar a continuación, el proveedor no está celebrando un nuevo acuerdo contractual con PPG, sino que está validando a quién llenó este formulario.  </t>
  </si>
  <si>
    <t>Anticorrosión</t>
  </si>
  <si>
    <t>Cualquier aditivo no volátil que no contribuya al color u opacidad y que permanezca en una película de pintura seca puede ser considerado "Resina".</t>
  </si>
  <si>
    <t>Cualquier aditivo no volátil que contribuya al color u opacidad (ya sea intencional o no intencional) y que permanezca en una película de pintura seca puede ser considerado "Pigmento".</t>
  </si>
  <si>
    <t>Cualquier componente volátil que no permanezca en una película de pintura seca después de curar puede ser considerado "solvente".</t>
  </si>
  <si>
    <t>¿Este material contiene nanomateriales fabricados intencionalmente (tamaño de partícula primaria &lt;100 nanómetros, nm)?</t>
  </si>
  <si>
    <t>Asbesto</t>
  </si>
  <si>
    <t>Microscopía de fuerza atómica (AFM)</t>
  </si>
  <si>
    <t>Benceno</t>
  </si>
  <si>
    <t xml:space="preserve">Resina </t>
  </si>
  <si>
    <t xml:space="preserve">Resina: es una resina, vehículo, polímero o aditivo que no es un pigmento o solvente (puede ser líquido o sólido). Una resina posee sólidos y puede considerarse cualquier componente de un líquido que no se evaporará. </t>
  </si>
  <si>
    <t>Ramificado</t>
  </si>
  <si>
    <t>CAS (modificar según corresponda)</t>
  </si>
  <si>
    <t>Analizador de tamaño de partícula por sedimentación centrífuga (CPS)</t>
  </si>
  <si>
    <t xml:space="preserve">Carga </t>
  </si>
  <si>
    <t>La composición no suma el 100%</t>
  </si>
  <si>
    <t>Describa el estado regulatorio del material suministrado con respecto a los inventarios nacionales que se enumeran a continuación.  Identifique claramente cualquier notificación nueva o pendiente en la sección de comentarios.</t>
  </si>
  <si>
    <t>Describa el tratamiento superficial en la partícula:</t>
  </si>
  <si>
    <t>Dibutilftalato, dioctilftalato o Di(2-etilhexil) ftalato</t>
  </si>
  <si>
    <t>¿El material se daña si se congela?</t>
  </si>
  <si>
    <t>¿El material contiene fibras con diámetro &lt;3.5μm, longitud &gt;5μm?</t>
  </si>
  <si>
    <t>Correo electrónico</t>
  </si>
  <si>
    <t>UE 10/2011</t>
  </si>
  <si>
    <t>Código arancelario de mercancías de la Unión Europea (formato XXXX-XX-XXXX)</t>
  </si>
  <si>
    <t>Número de clasificación de control de exportaciones (ECCN)</t>
  </si>
  <si>
    <t>Método para punto de inflamación</t>
  </si>
  <si>
    <t>*Formaldehido y compuestos liberadores de formaldehido</t>
  </si>
  <si>
    <t>Vida útil garantizada (desde la fecha de fabricación)</t>
  </si>
  <si>
    <t>Condiciones de manejo y almacenamiento</t>
  </si>
  <si>
    <t>Información sobre manejo, condiciones de almacenamiento y empaque</t>
  </si>
  <si>
    <t>Si seleccionó Otro, describa el análisis:</t>
  </si>
  <si>
    <t>Si seleccionó Otro, describa la forma de la partícula:</t>
  </si>
  <si>
    <t>Si seleccionó Otro, describa el tratamiento de la superficie:</t>
  </si>
  <si>
    <t>En caso afirmativo, identifique el nombre de la sustancia y el número CAS (si está disponible)</t>
  </si>
  <si>
    <t>En caso afirmativo, especifique</t>
  </si>
  <si>
    <t>En caso afirmativo, especifique y adjunte las aprobaciones en la sección de archivos adjuntos</t>
  </si>
  <si>
    <t xml:space="preserve">Impureza </t>
  </si>
  <si>
    <t>En la columna "Descripción del componente", especifique también  si es la forma fibrosa o no fibrosa de esta sustancia.</t>
  </si>
  <si>
    <t>En la columna "Descripción del componente",  especifique también si es la forma con plomo o sin plomo de esta sustancia.</t>
  </si>
  <si>
    <t>En la columna "Descripción del componente", proporcione el número CE para esta sustancia.</t>
  </si>
  <si>
    <t>En la columna "Descripción del componente", proporcione el peso molecular de esta sustancia.</t>
  </si>
  <si>
    <t>¿El material es una partícula libre (sin un medio), en forma de agregado (unido con enlaces fuertes o fusionado) o un aglomerado (unido por enlaces débiles)?</t>
  </si>
  <si>
    <t xml:space="preserve">¿Este material, o cualquier componente de este material, está regulado o sujeto a alguna notificación o reglamentación global como la Ley para el Control de Sustancias Tóxicas de los Estados Unidos (TSCA) Sección 5e, la Regla de Uso Nuevo Significativo (SNUR)  Sección 5a de TSCA, la Notificación de Exportación Sección 12b de TSCA, la Ley de Protección Ambiental de Canadá (CEPA), Actividad Nueva Significativa (SNAC), etc.? </t>
  </si>
  <si>
    <t>¿Este producto es un biocida registrado, específicamente un alguicida, fungicida, pesticida o rodenticida?</t>
  </si>
  <si>
    <t xml:space="preserve">Listado </t>
  </si>
  <si>
    <t>Listado en DSL</t>
  </si>
  <si>
    <t>Listado en NDSL</t>
  </si>
  <si>
    <t>La información del fabricante es obligatoria.  La información del distribuidor es opcional.  Los distribuidores que llenen este documento deberán declarar a todos los fabricantes que se proporcionan en esta sección o considerarse a sí mismos como el fabricante en caso de no declarar a los fabricantes.  Tenga en cuenta que si se proporciona documentación del fabricante con este envío, p. ej. Hoja de Datos de Seguridad (HDS), Carta Técnica (CT), Certificado de Análisis (COA), los fabricantes se deben declarar en esta pestaña.  Los distribuidores también deben considerarse como el fabricante al llenar este formulario si realizan una operación de fabricación, como la mezcla de productos de diferentes proveedores en un tanque a granel, la decantación a contenedores más pequeños, el reempaquetado productos, etc.</t>
  </si>
  <si>
    <t>Sistema Arancelario Armonizado TLCAN  (formato XXXX-XX-XXXX)</t>
  </si>
  <si>
    <t>*N-Metil-2-pirrolidona (NMP)</t>
  </si>
  <si>
    <t>No listado</t>
  </si>
  <si>
    <t>Nota: Las respuestas deben estar en idioma inglés. La traducción es sólo una referencia.</t>
  </si>
  <si>
    <t>Parte A: información del fabricante, distribuidor y del contacto</t>
  </si>
  <si>
    <t>Parte B: información del producto</t>
  </si>
  <si>
    <t>Parte C: información de la composición</t>
  </si>
  <si>
    <t>Parte C: información de la composición (continuación)</t>
  </si>
  <si>
    <t xml:space="preserve">Parte D: información regulatoria </t>
  </si>
  <si>
    <t>Parte E: adjuntos</t>
  </si>
  <si>
    <t>Pigmento: por lo general es un componente de un material sólido que agrega color, tinte o cubriente a un recubrimiento. La definición de pigmentos de PPG también incluye cargas como el carbonato de calcio, talco, sílice, etc. así como colorantes.  Cualquier aditivo no volátil que contribuya al color u opacidad (ya sea intencional o no intencional) y permanezca en la película de pintura seca puede ser considerado "Pigmento".</t>
  </si>
  <si>
    <t>Considere el uso de números CAS de rutilo o anatasa para TiO2. Si no puede utilizarse ninguno, describa la razón.</t>
  </si>
  <si>
    <t>Introduzca un valor. Si se intentó un rango de porcentaje, seleccione el valor objetivo o el valor más representativo para ese componente.</t>
  </si>
  <si>
    <t>Identifique el nombre de la sustancia y el número CAS (si está disponible):</t>
  </si>
  <si>
    <t>Indique la presencia de cualquier de las siguientes trazas de metales en su producto si aún no los ha revelado en la composición.  Si estos elementos están presentes, indique la concentración (en ppm).  Nota:  Si el elemento de metal o el compuesto de metal ya está incluido en la tabla de composición, no es necesario incluirlo en esta tabla de metales.</t>
  </si>
  <si>
    <t>Inserte los siguientes archivos adjuntos como documentos electrónicos con el cuestionario completado o adjúntelos al correo electrónico al enviarlo.  Se recomienda el uso del formato .pdf.</t>
  </si>
  <si>
    <t>Enumere las especificaciones antiestáticas del empaque de la materia prima o adjunte la especificación del producto en la casilla inferior.</t>
  </si>
  <si>
    <t>Tenga en cuenta las instrucciones específicas u otras condiciones de almacenamiento para el manejo seguro de esta materia prima:</t>
  </si>
  <si>
    <t>Envíe el cuestionario completado por correo electrónico al contacto de PPG especificado en la sección de contacto.</t>
  </si>
  <si>
    <t>Consulte el documento adjunto para conocer los requisitos obligatorios del empaque antiestático.</t>
  </si>
  <si>
    <t>Difeniléteres polibromados (PBDE)</t>
  </si>
  <si>
    <t>Polvo</t>
  </si>
  <si>
    <t>Tipo de componente de acuerdo con la definición de PPG</t>
  </si>
  <si>
    <t>Formulario de solicitud de introducción de materia prima (RMIR)</t>
  </si>
  <si>
    <t>En cuanto a las nanopartículas:</t>
  </si>
  <si>
    <t>Seleccione de la lista</t>
  </si>
  <si>
    <t xml:space="preserve">Sólido </t>
  </si>
  <si>
    <t>Solvente: es un componente que no contiene sólidos, se evapora, generalmente es un líquido y disuelve un soluto dando como resultado una solución. Un solvente es generalmente un líquido, pero también puede ser un gas.</t>
  </si>
  <si>
    <t xml:space="preserve">Preguntas regulatorias específicas </t>
  </si>
  <si>
    <t>Tabla 2: Trazas de sustancias</t>
  </si>
  <si>
    <t>Carta Técnica (si no está disponible indíquelo)</t>
  </si>
  <si>
    <t>Teléfono</t>
  </si>
  <si>
    <t>La composición debe incluir cualquiera de las siguientes sustancias de preocupación si están presentes en el producto.</t>
  </si>
  <si>
    <t>El formulario está compuesto por esta carta de presentación y 5 pestañas adicionales, una para cada sección de los datos solicitados.  Los campos obligatorios están sombreados en gris en el formulario.  Complete todas las secciones de este formulario, incluida la "Información proporcionada por"  (Sección B) y devuélvalo al contacto de PPG especificado en la sección de Contacto del formulario lo antes posible.  Comuníquese con el solicitante o con su agente de compras si tiene preguntas acerca de cómo completar el formulario.</t>
  </si>
  <si>
    <t>Este es solo un recordatorio: para cumplir con nuestros objetivos regulatorios y de sostenibilidad, las siguientes sustancias deben incluirse en la composición si están presentes en su producto a cualquier nivel, incluso en pequeñas cantidades.</t>
  </si>
  <si>
    <t>Para insertar el documento como un ícono vaya a la barra del menú principal y abra la pestaña Insertar, haga clic en el icono Objeto del menú Texto.  Luego seleccione Crear de un archivo.  Busque y seleccione el nombre del archivo y después haga clic en Insertar.  Marque la casilla Mostrar como icono.  Haga clic en Aceptar para insertar el documento.</t>
  </si>
  <si>
    <t>Para cumplir con nuestros objetivos regulatorios y de sostenibilidad, las siguientes sustancias requieren una declaración adicional si aún no están incluidas en la composición de la Tabla 1. Indique si  su "Producto" contiene cualquiera de las siguientes sustancias presentes en cualquier nivel, incluso en pequeñas cantidades.</t>
  </si>
  <si>
    <t xml:space="preserve">% en peso total de sólidos (no volátiles) basado en la composición </t>
  </si>
  <si>
    <t xml:space="preserve">% en peso total de pigmentos basado en la composición </t>
  </si>
  <si>
    <t>Trazas de elementos metálicos</t>
  </si>
  <si>
    <t>Resistencia a los rayos UV</t>
  </si>
  <si>
    <t>Vicepresidente de EHS</t>
  </si>
  <si>
    <t xml:space="preserve">Vicepresidente de Gestión de Suministros Global </t>
  </si>
  <si>
    <t xml:space="preserve">Volumen de sólidos (no volátiles) </t>
  </si>
  <si>
    <t>Volumen de pigmentos</t>
  </si>
  <si>
    <t>¿Se formó una dispersión estable antes del análisis?</t>
  </si>
  <si>
    <t xml:space="preserve">Peso de los sólidos  (no volátiles) </t>
  </si>
  <si>
    <t>Porcentaje de peso (sin rangos)</t>
  </si>
  <si>
    <t>¿Cuáles son las dimensiones del material?</t>
  </si>
  <si>
    <t>¿Cuál es el nivel de desintegración del material (potencial para ser liberado al aire)?</t>
  </si>
  <si>
    <t>¿Cuál es la relación del aspecto?</t>
  </si>
  <si>
    <t>¿Cuál es el diámetro aerodinámico mediano de masa (MMAD), en micras (μm)?</t>
  </si>
  <si>
    <t>¿Cuál es la distribución del tamaño de partícula?</t>
  </si>
  <si>
    <t>¿Cuál es la forma de la partícula?</t>
  </si>
  <si>
    <t>¿Qué método se usó para medir la composición?</t>
  </si>
  <si>
    <t>¿Qué porcentaje o fracción se encuentra entre 1 y 100 nanómetros?</t>
  </si>
  <si>
    <t>¿Cuál fue el método utilizado para medir la distribución del tamaño de partícula?</t>
  </si>
  <si>
    <t xml:space="preserve">Sí </t>
  </si>
  <si>
    <t>Conductivo</t>
  </si>
  <si>
    <t>Cúbico</t>
  </si>
  <si>
    <t>Dispersión de luz dinámica (DLS)</t>
  </si>
  <si>
    <t>Resistencia a la flama</t>
  </si>
  <si>
    <t>Espectroscopia infrarroja por transformada de Fourier (FTIR)</t>
  </si>
  <si>
    <t>Alto</t>
  </si>
  <si>
    <t>Hidrofílico</t>
  </si>
  <si>
    <t>Hidrofóbico</t>
  </si>
  <si>
    <t>Plasma acoplado inductivamente (ICP)</t>
  </si>
  <si>
    <t>Listado - TSCA activo</t>
  </si>
  <si>
    <t>Listado - TSCA inactivo</t>
  </si>
  <si>
    <t>Bajo</t>
  </si>
  <si>
    <t>Medio</t>
  </si>
  <si>
    <t>Análisis de seguimiento de nanopartículas (NTA)</t>
  </si>
  <si>
    <t>No conductivo (aislado)</t>
  </si>
  <si>
    <t>Ninguno</t>
  </si>
  <si>
    <t>Resonancia magnética nuclear (RMN)</t>
  </si>
  <si>
    <t>Oleofílico</t>
  </si>
  <si>
    <t>Oleofóbico</t>
  </si>
  <si>
    <t>Otro (entrada a continuación)</t>
  </si>
  <si>
    <t>Oxidado</t>
  </si>
  <si>
    <t>Sustratos porosos y no porosos</t>
  </si>
  <si>
    <t>Espectroscopia Raman</t>
  </si>
  <si>
    <t>Varilla o fibra</t>
  </si>
  <si>
    <t>Microscopía electrónica de barrido (SEM)</t>
  </si>
  <si>
    <t>Analizador de tamaños de partículas de movilidad (SMPS)</t>
  </si>
  <si>
    <t>Resistencia al rayado</t>
  </si>
  <si>
    <t>Dispersión de rayos X de ángulo reducido (SAXS)</t>
  </si>
  <si>
    <t>Esférico</t>
  </si>
  <si>
    <t>Microscopía electrónica de transmisión (TEM)</t>
  </si>
  <si>
    <t>Triángulo</t>
  </si>
  <si>
    <t>Sin enlazar</t>
  </si>
  <si>
    <t>Difracción de rayos X (DRX)</t>
  </si>
  <si>
    <t>吸收剂</t>
  </si>
  <si>
    <t>聚集（强烈结合）</t>
  </si>
  <si>
    <t>团聚（弱结合）</t>
  </si>
  <si>
    <t>耐腐蚀</t>
  </si>
  <si>
    <t>Antimicrobiano</t>
  </si>
  <si>
    <t>杀菌剂</t>
  </si>
  <si>
    <t>原子力显微镜(AFM)</t>
  </si>
  <si>
    <t>分枝的</t>
  </si>
  <si>
    <t>离心式光散射</t>
  </si>
  <si>
    <t>电荷</t>
  </si>
  <si>
    <t>导电的</t>
  </si>
  <si>
    <t>立方体</t>
  </si>
  <si>
    <t>描述粒子的表面处理：</t>
  </si>
  <si>
    <t>该材料是否包含直径&lt;3.5μm，长度&gt;5μm的纤维？</t>
  </si>
  <si>
    <t>动态光散射（DLS）</t>
  </si>
  <si>
    <t>阻燃性</t>
  </si>
  <si>
    <t>高</t>
  </si>
  <si>
    <t>亲水的</t>
  </si>
  <si>
    <t>疏水的</t>
  </si>
  <si>
    <t>如果选择其他，请描述分析：</t>
  </si>
  <si>
    <t>如果选择其他，请描述粒子形状：</t>
  </si>
  <si>
    <t>如果选择其他，请描述粒子的表面处理：</t>
  </si>
  <si>
    <t>电感耦合等离子体（ICP）</t>
  </si>
  <si>
    <t>材料是粒子（未结合），聚集（强烈结合或融合）还是团聚（弱结合）？</t>
  </si>
  <si>
    <t>列入- TSCA激活</t>
  </si>
  <si>
    <t>列入- TSCA未激活</t>
  </si>
  <si>
    <t>低</t>
  </si>
  <si>
    <t>制造商信息</t>
  </si>
  <si>
    <t>必须提供制造商信息。 经销商信息是可选的。 完成本文档的经销商必须声明本节中提供的所有制造商，或者如果不公开制造商，则认为自己是制造商。 请注意，如果此提交文件随附了制造商的文档，例如 安全数据说明书（SDS），技术数据表（TDS），分析证书（COA）-应在此选项卡上披露制造商。 如果经销商执行制造操作，例如将不同供应商的散装物料混合，倒入到较小的容器，重新包装产品等，则在填写此表格时也应将其视为制造商。</t>
  </si>
  <si>
    <t>中等</t>
  </si>
  <si>
    <t>纳米粒子跟踪分析（NTA）</t>
  </si>
  <si>
    <t>非导电（绝缘）</t>
  </si>
  <si>
    <t>无</t>
  </si>
  <si>
    <t>亲油的</t>
  </si>
  <si>
    <t>疏油的</t>
  </si>
  <si>
    <t>其他（在下面输入）</t>
  </si>
  <si>
    <t>被氧化</t>
  </si>
  <si>
    <t>请确定物质名称和CAS号（如果有）：</t>
  </si>
  <si>
    <t>请在下面的框中列出原材料的包装防静电规格或附上产品的规格文件。</t>
  </si>
  <si>
    <t>请列出有关安全处理该原料的任何特定说明或其他存储条件：</t>
  </si>
  <si>
    <t>多孔和无孔基材</t>
  </si>
  <si>
    <t>拉曼光谱</t>
  </si>
  <si>
    <t>关于纳米颗粒：</t>
  </si>
  <si>
    <t>杆或纤维</t>
  </si>
  <si>
    <t>扫描淌度颗粒尺寸(SMPS)</t>
  </si>
  <si>
    <t>耐刮擦性</t>
  </si>
  <si>
    <t>扫描电子显微镜 (SEM)</t>
  </si>
  <si>
    <t>小角度X射线散射</t>
  </si>
  <si>
    <t>球形</t>
  </si>
  <si>
    <t>透射电子显微镜（TEM）</t>
  </si>
  <si>
    <t>三角形</t>
  </si>
  <si>
    <t>管状的</t>
  </si>
  <si>
    <t>抗紫外线</t>
  </si>
  <si>
    <t>分析之前是否形成了稳定的分散体？</t>
  </si>
  <si>
    <t>材料的尺寸是多少？</t>
  </si>
  <si>
    <t>材料的粉尘水平是多少（可能释放到空气中）？</t>
  </si>
  <si>
    <t>长宽比是多少？</t>
  </si>
  <si>
    <t>质量中位数空气动力学直径（MMAD），以微米（μm）为单位？</t>
  </si>
  <si>
    <t>粒度分布是多少？</t>
  </si>
  <si>
    <t>粒子的形状是什么？</t>
  </si>
  <si>
    <t>用什么方法测量成分？</t>
  </si>
  <si>
    <t>1至100纳米之间的百分比或分数是多少？</t>
  </si>
  <si>
    <t>用来测量粒度分布的方法是什么？</t>
  </si>
  <si>
    <t>X射线衍射（XRD）</t>
  </si>
  <si>
    <t>OBSOLETE TRANSLATION: Korean</t>
  </si>
  <si>
    <t>Información proporcionada por</t>
  </si>
  <si>
    <t>Información de contacto del distribuidor</t>
  </si>
  <si>
    <t>Nombre del contacto</t>
  </si>
  <si>
    <t>Número de teléfono del contacto</t>
  </si>
  <si>
    <t>Nombre del distribuidor</t>
  </si>
  <si>
    <t>Nombre del fabricante</t>
  </si>
  <si>
    <t>Otras condiciones de almacenamiento</t>
  </si>
  <si>
    <t>Producto o nombre comercial</t>
  </si>
  <si>
    <t>产品名或商品名</t>
  </si>
  <si>
    <t>化学名称或别名</t>
  </si>
  <si>
    <t>PPG 联系人名称</t>
  </si>
  <si>
    <t>经销商联系人信息</t>
  </si>
  <si>
    <t>制造商联系人信息</t>
  </si>
  <si>
    <t>制造商公司名称</t>
  </si>
  <si>
    <t>Información de contacto del fabricante</t>
  </si>
  <si>
    <t>Dirección</t>
  </si>
  <si>
    <t>Comentarios adicionales</t>
  </si>
  <si>
    <t>电话</t>
  </si>
  <si>
    <t>TOTAL (debe sumar 100 %)</t>
  </si>
  <si>
    <t xml:space="preserve">En la siguiente fila, identifique la fracción respirable de esta sustancia (&lt;10 (μm)).  </t>
  </si>
  <si>
    <t>3124-01-4</t>
  </si>
  <si>
    <t>7446-10-8</t>
  </si>
  <si>
    <t>7759-01-5</t>
  </si>
  <si>
    <t>2949-11-3</t>
  </si>
  <si>
    <t>3198-04-7</t>
  </si>
  <si>
    <t>7784-03-4</t>
  </si>
  <si>
    <t>7789-10-8</t>
  </si>
  <si>
    <t>8003-05-2</t>
  </si>
  <si>
    <t>8048-07-5</t>
  </si>
  <si>
    <t>2354-06-5</t>
  </si>
  <si>
    <t>7775-11-3</t>
  </si>
  <si>
    <t>7784-01-2</t>
  </si>
  <si>
    <t>7789-06-2</t>
  </si>
  <si>
    <t>7789-09-5</t>
  </si>
  <si>
    <t>Check for CAS that were converted as dates!</t>
  </si>
  <si>
    <t>2195-05-3</t>
  </si>
  <si>
    <t>1983-10-4</t>
  </si>
  <si>
    <t>Australia (AICIS)</t>
  </si>
  <si>
    <t>澳大利亚 (AICIS)</t>
  </si>
  <si>
    <t>호주 (AICIS)</t>
  </si>
  <si>
    <t>Perfluorinated Octanoic Acid (PFOA) and its Salts</t>
  </si>
  <si>
    <t>*Perfluorinated Octanoic Acid (PFOA) and its Salts</t>
  </si>
  <si>
    <t>Turkey (KKDIK)</t>
  </si>
  <si>
    <t>What is the specific surface area value in cm2/g?</t>
  </si>
  <si>
    <t>B - PRODUCT INFO</t>
  </si>
  <si>
    <r>
      <t>What is the specific surface area value in cm</t>
    </r>
    <r>
      <rPr>
        <vertAlign val="superscript"/>
        <sz val="10"/>
        <color theme="1" tint="0.499984740745262"/>
        <rFont val="Arial"/>
        <family val="2"/>
      </rPr>
      <t>2</t>
    </r>
    <r>
      <rPr>
        <sz val="10"/>
        <color theme="1" tint="0.499984740745262"/>
        <rFont val="Arial"/>
        <family val="2"/>
      </rPr>
      <t>/g?</t>
    </r>
  </si>
  <si>
    <t xml:space="preserve">Can your material create a combustible dust hazard when dispersed in air?  </t>
  </si>
  <si>
    <t>If you replied Yes to the above question, please supply the following information:</t>
  </si>
  <si>
    <t>What is the particle shape?</t>
  </si>
  <si>
    <t>What is the smallest particle size in microns (μm)?</t>
  </si>
  <si>
    <t xml:space="preserve">Better technical performance than existing CHAMP </t>
  </si>
  <si>
    <t>Cost savings or formula cost reduction</t>
  </si>
  <si>
    <t>New PPG product / formulation</t>
  </si>
  <si>
    <t xml:space="preserve">Regulatory or safety issue with existing CHAMP </t>
  </si>
  <si>
    <t>Supply risk of existing CHAMP (alternative or offset)</t>
  </si>
  <si>
    <t>Other (please describe in detail in Question 3)</t>
  </si>
  <si>
    <t>CHAMP Code Justification Form</t>
  </si>
  <si>
    <t>Select the reason that best describes the need of a new CHAMP code instead of an existing material.  Note that additional reasons and details can and should be provided in Question 3.</t>
  </si>
  <si>
    <t xml:space="preserve">Select the reason that best describes the need </t>
  </si>
  <si>
    <t>By completing this form, you are asking your SBU to assume the cost and complexity of adding a new CHAMP code. The form will be required to be submitted with a CHAMP Code Request on the RM Portal for Technical Approval review. This form should be completed 60 days before a new material is needed.</t>
  </si>
  <si>
    <t>Complexity</t>
  </si>
  <si>
    <t>Is this new CHAMP Code associated with a Compass project? If so, please provide the number.</t>
  </si>
  <si>
    <t>Why do you need this material instead of an existing material (please discuss technical performance and business impact)?</t>
  </si>
  <si>
    <t xml:space="preserve">What existing CHAMP coded materials were tried?  </t>
  </si>
  <si>
    <t>Is a functional offset of this material available? If yes, please list CHAMP code(s).</t>
  </si>
  <si>
    <t>Are there other CHAMP codes containing the same CAS number? If yes, please explain why a new CHAMP code is needed instead of a supplier addition to existing CHAMP code.</t>
  </si>
  <si>
    <t>CHAMP Code Searcher</t>
  </si>
  <si>
    <t>What is the % likelihood of the raw material being used in a commercialized product?</t>
  </si>
  <si>
    <t>If this new CHAMP code is introduced, what raw material CHAMP code(s) will be replaced or eliminated?</t>
  </si>
  <si>
    <t>Please explain how the specs and spec ranges were determined for this material.  Can the specs be aligned to an industry standard in this case? If No, please explain.</t>
  </si>
  <si>
    <t>Procurement</t>
  </si>
  <si>
    <t>Are there multiple known suppliers of this material?</t>
  </si>
  <si>
    <t>Where is the manufacturing location of the material?</t>
  </si>
  <si>
    <t>Has a determination of expected annual usage taken place?</t>
  </si>
  <si>
    <t>Has the category buyer for this material been notified of the intent to purchase a new raw material?  Please indicate the buyer and date notified.</t>
  </si>
  <si>
    <t>Regulatory</t>
  </si>
  <si>
    <t>Can you verify that this is not a Substance of Concern or on a PPG Restricted Substances list?</t>
  </si>
  <si>
    <t>Is the chemical inventory/regulatory status appropriate for the countries where this raw material and product is intended to be used?</t>
  </si>
  <si>
    <t>Please provide all answers in English</t>
  </si>
  <si>
    <t>This form will be uploaded to the CHAMP File</t>
  </si>
  <si>
    <t xml:space="preserve">By completing this form, you are asking your SBU to assume the cost </t>
  </si>
  <si>
    <t xml:space="preserve">Are there other CHAMP codes containing the same CAS number? </t>
  </si>
  <si>
    <t xml:space="preserve">Please explain how the specs and spec ranges were determined for this material. </t>
  </si>
  <si>
    <t>Has the category buyer for this material been notified of the intent to purchase a new raw material?</t>
  </si>
  <si>
    <t>Formulario de justificación del código CHAMP</t>
  </si>
  <si>
    <t>Complejidad</t>
  </si>
  <si>
    <t>¿Este nuevo código CHAMP está asociado con un proyecto de Compass? Si es así, proporcione el número.</t>
  </si>
  <si>
    <t xml:space="preserve">¿Por qué necesita este material en lugar de uno existente (mencione el desempeño técnico y el impacto comercial)?  </t>
  </si>
  <si>
    <t>¿Qué materiales con código CHAMP existentes se probaron?</t>
  </si>
  <si>
    <t>¿Existe un sustituto funcional disponible para este material?  Si es así, enumere los códigos CHAMP.</t>
  </si>
  <si>
    <t>¿Existen otros códigos CHAMP que contengan el mismo número CAS?  Si es así, explique por qué es necesario un nuevo código CHAMP en lugar de añadir un proveedor al código CHAMP existente.</t>
  </si>
  <si>
    <t>Buscador de códigos CHAMP</t>
  </si>
  <si>
    <t>¿Cuál es el % de probabilidad de que la materia prima se use en un producto comercializado?</t>
  </si>
  <si>
    <t>Si se introduce este nuevo código CHAMP, ¿qué código(s) CHAMP de materia prima se reemplazará o eliminará?</t>
  </si>
  <si>
    <t>Explique cómo se determinaron las especificaciones y los rangos de especificaciones para este material.  ¿Se pueden alinear las especificaciones con un estándar de la industria en este caso? Si no, explique.</t>
  </si>
  <si>
    <t>Compras</t>
  </si>
  <si>
    <t>¿Existen múltiples proveedores conocidos de este material?</t>
  </si>
  <si>
    <t>¿Dónde se encuentra el sitio de fabricación de este material?</t>
  </si>
  <si>
    <t>¿Se llevó a cabo una determinación del uso anual esperado?</t>
  </si>
  <si>
    <t>¿Se notificó al comprador de la categoría de este material la intención de comprar una nueva materia prima?  Indique el comprador y la fecha de notificación.</t>
  </si>
  <si>
    <t>Sí</t>
  </si>
  <si>
    <t>Regulatorio</t>
  </si>
  <si>
    <t>¿Puede verificar que esta no sea una Sustancia de Preocupación o que se encuentre en una lista de Sustancias Restringidas de PPG?</t>
  </si>
  <si>
    <t>¿El inventario químico/estado regulatorio es apropiado para los países en los que se pretende utilizar esta materia prima y producto ?</t>
  </si>
  <si>
    <t>Proporcione todas las respuestas en inglés.</t>
  </si>
  <si>
    <t>Este formulario se cargará en el Champ File.</t>
  </si>
  <si>
    <t>CHAMP Code说明表</t>
  </si>
  <si>
    <t>通过填写此表格，您要求SBU承担添加新的CHAMP Code的成本和复杂性。 要求将表格连同CHAMP Code请求一起提交到RM门户进行技术批准审查。 该表格应在需要新物料之前60天完成。</t>
  </si>
  <si>
    <t>复杂性</t>
  </si>
  <si>
    <t>这个新的CHAMP Code与Compass项目相关联吗？ 如果是这样，请提供Compass号码。</t>
  </si>
  <si>
    <t>为什么您需要这种物料替代现有物料（请讨论技术性能和业务影响）？</t>
  </si>
  <si>
    <t>已尝试使用哪些现有的CHAMPcode物料？</t>
  </si>
  <si>
    <t>是否可以使用该物料的功能补偿？ 如果是，请列出CHAMP Code。</t>
  </si>
  <si>
    <t>是否还有其他CHAMP Code包含相同的CAS号？ 如果是，请说明为什么需要新的CHAMP代码，而不是现有CHAMP代码的供应商。</t>
  </si>
  <si>
    <t>CHAMP Code 搜索</t>
  </si>
  <si>
    <t>在商业化产品中使用该原料的百分比可能性为多少？</t>
  </si>
  <si>
    <t>如果引入了此新的CHAMP Code，将替换或消除哪些原料CHAMP Code？</t>
  </si>
  <si>
    <t>请说明如何确定该物料的规格和规格范围。 在这种情况下，规格可以符合行业标准吗？ 如果否，请解释。</t>
  </si>
  <si>
    <t>采购</t>
  </si>
  <si>
    <t>是否有该物料的多个已知供应商？</t>
  </si>
  <si>
    <t>物料的制造地点在哪里？</t>
  </si>
  <si>
    <t>是否确定了预期的年度使用量？</t>
  </si>
  <si>
    <t>该物料大类的购买者是否已收到购买新原料的通知？ 请注明购买者和通知日期。</t>
  </si>
  <si>
    <t>是</t>
  </si>
  <si>
    <t>否</t>
  </si>
  <si>
    <t>法规</t>
  </si>
  <si>
    <t>您可以验证这不是“关注物质SOC”还是“ PPG限制物质”列表中的物质？</t>
  </si>
  <si>
    <t>化学品库存/法规状态是否适合要使用该原料和产品的国家/地区？</t>
  </si>
  <si>
    <t>请用英文提供所有答案</t>
  </si>
  <si>
    <t>该表格将被上传到CHAMP文件中</t>
  </si>
  <si>
    <t>*2-etoxietilo (EGEEAc)</t>
  </si>
  <si>
    <t>*2-metoxietanol (EGME)</t>
  </si>
  <si>
    <t>*Acetato de 2-metoxietilo (EGMEAc)</t>
  </si>
  <si>
    <t>Número CAS (CAS)</t>
  </si>
  <si>
    <t>Nombre químico o sinónimo</t>
  </si>
  <si>
    <t>Descripción de componente</t>
  </si>
  <si>
    <t>Tipo de componente (Consulte la definición de PPG al final)</t>
  </si>
  <si>
    <t>En la columna "Descripción del componente", especifique también  si la sustancia es uretdiona, biuret o mezcla.  Si se desconoce, proporcione un número CE para esta sustancia.</t>
  </si>
  <si>
    <t>Agregado intencionalmente</t>
  </si>
  <si>
    <t xml:space="preserve">Información del fabricante </t>
  </si>
  <si>
    <t>Indique si la composición incluye sustancias patentadas o componentes que estén en la lista de candidatos sujetos a autorización o restricción bajo REACH de sustancias altamente preocupantes (SVHC) o que estén reguladas por la Propuesta 65 de California.</t>
  </si>
  <si>
    <t>PPG es un fabricante global de pinturas, recubrimientos y productos relacionados de calidad para los mercados automotriz, industrial, aeroespacial y de consumo.  Este formulario de solicitud de introducción de materia prima (RMIR) se debe completar porque deseamos enviar uno de sus productos a nuestro equipo de Gestión de Materias Primas para una revisión de gestión responsable del producto.</t>
  </si>
  <si>
    <t>El material que suministra a PPG podrá transportarse o incorporarse a productos que se transportan a cualquier parte del mundo.  Para realizar esta tarea de manera legal y segura y para que PPG cumpla con sus compromisos con la iniciativa Responsible Care® (cuidado responsable), PPG tiene la obligación de obtener esta información acerca de todas sus materias primas.  Por esta razón, proporcione las respuestas a todas las preguntas para todas las regiones.</t>
  </si>
  <si>
    <t>Turquía (KKDIK)</t>
  </si>
  <si>
    <t>¿Cuál es el valor del área superficial específica en cm2/g?</t>
  </si>
  <si>
    <t>¿Cuál es el tamaño de partícula más pequeño en micras  (μm)?</t>
  </si>
  <si>
    <t>¿Su material puede generar peligro de polvo combustible cuando se dispersa en el aire?</t>
  </si>
  <si>
    <t>Si respondió Sí a la pregunta anterior, proporcione la siguiente información:</t>
  </si>
  <si>
    <t>Mejor desempeño técnico que el CHAMP existente</t>
  </si>
  <si>
    <t>Ahorro de costos o reducción de costos de fórmula</t>
  </si>
  <si>
    <t>Nuevo producto /formulación de PPG</t>
  </si>
  <si>
    <t>Problema regulatorio o de seguridad con el CHAMP existente</t>
  </si>
  <si>
    <t>Riesgo de suministro de CHAMP existente (alternativo o sustituto)</t>
  </si>
  <si>
    <t>Otro (describa a detalle en la Pregunta 3)</t>
  </si>
  <si>
    <t>Seleccione la razón que mejor describa la necesidad de un nuevo código CHAMP en lugar de un material existente.  Tenga en cuenta que las razones y detalles adicionales pueden y deben proporcionarse en la Pregunta 3.</t>
  </si>
  <si>
    <t>颗粒形状是什么？</t>
  </si>
  <si>
    <t>比现有的CHAMP更好的技术性能</t>
  </si>
  <si>
    <t>散布在空气中是否会产生可燃粉尘危害？</t>
  </si>
  <si>
    <t>节省成本或降低配方成本</t>
  </si>
  <si>
    <t>傅立叶变换红外光谱（FTIR）</t>
  </si>
  <si>
    <t>如果您对上述问题的回答为“是”，请提供以下信息：</t>
  </si>
  <si>
    <t>PPG新产品/配方</t>
  </si>
  <si>
    <t>其他（请在问题3中详细描述）</t>
  </si>
  <si>
    <t>现有CHAMP的法规或安全问题</t>
  </si>
  <si>
    <t>选择最能说明需要新CHAMP代码而不是现有材料的原因。 请注意，可以并且应该在问题3中提供其他原因和细节。</t>
  </si>
  <si>
    <t>现有CHAMP的供应风险（替代或抵消）</t>
  </si>
  <si>
    <t>土耳其(KKDIK)</t>
  </si>
  <si>
    <t>最小粒径为多少微米（μm）？</t>
  </si>
  <si>
    <t>比表面积是多少？（单位为cm2 / g）</t>
  </si>
  <si>
    <t>*Asbesto</t>
  </si>
  <si>
    <t>*Ácido perfluorooctanoico (PFOA) y sus sales</t>
  </si>
  <si>
    <t>*全氟辛酸（PFOA）及其盐</t>
  </si>
  <si>
    <t>sDataDesc</t>
  </si>
  <si>
    <t>sPPGListName</t>
  </si>
  <si>
    <t>dAdded</t>
  </si>
  <si>
    <t>101-68-8</t>
  </si>
  <si>
    <t>RR-PPG-ResSub22</t>
  </si>
  <si>
    <t>Isocyanate</t>
  </si>
  <si>
    <t>101947-16-4</t>
  </si>
  <si>
    <t>RR-PPG-ResSub23</t>
  </si>
  <si>
    <t>PFAS - long chain</t>
  </si>
  <si>
    <t>104-35-8</t>
  </si>
  <si>
    <t>RR-PPG-ResSub21</t>
  </si>
  <si>
    <t>APE - nonionic</t>
  </si>
  <si>
    <t>1078712-88-5</t>
  </si>
  <si>
    <t>1078715-61-3</t>
  </si>
  <si>
    <t>111873-33-7</t>
  </si>
  <si>
    <t>115-96-8</t>
  </si>
  <si>
    <t>None (Restricted for All Uses)</t>
  </si>
  <si>
    <t>TCEP</t>
  </si>
  <si>
    <t>1163-19-5</t>
  </si>
  <si>
    <t>116984-14-6</t>
  </si>
  <si>
    <t>Diethylhexyl phthalate</t>
  </si>
  <si>
    <t>117-82-8</t>
  </si>
  <si>
    <t>RR-PPG-ResSub24</t>
  </si>
  <si>
    <t>Phthalates - ortho</t>
  </si>
  <si>
    <t>117-84-0</t>
  </si>
  <si>
    <t>Hexachlorobenzene</t>
  </si>
  <si>
    <t>125476-71-3</t>
  </si>
  <si>
    <t>127087-87-0</t>
  </si>
  <si>
    <t>131-18-0</t>
  </si>
  <si>
    <t>131890-12-5</t>
  </si>
  <si>
    <t>131890-13-6</t>
  </si>
  <si>
    <t>133921-38-7</t>
  </si>
  <si>
    <t>141074-63-7</t>
  </si>
  <si>
    <t>14409-72-4</t>
  </si>
  <si>
    <t>148240-85-1</t>
  </si>
  <si>
    <t>148240-87-3</t>
  </si>
  <si>
    <t>148240-89-5</t>
  </si>
  <si>
    <t>156609-10-8</t>
  </si>
  <si>
    <t>16517-11-6</t>
  </si>
  <si>
    <t>17692-59-0</t>
  </si>
  <si>
    <t>17741-60-5</t>
  </si>
  <si>
    <t>183146-60-3</t>
  </si>
  <si>
    <t>1996-88-9</t>
  </si>
  <si>
    <t>20427-84-3</t>
  </si>
  <si>
    <t>2043-53-0</t>
  </si>
  <si>
    <t>2043-54-1</t>
  </si>
  <si>
    <t>20543-07-1</t>
  </si>
  <si>
    <t>2058-94-8</t>
  </si>
  <si>
    <t>20636-48-0</t>
  </si>
  <si>
    <t>2073-51-0</t>
  </si>
  <si>
    <t>21049-39-8</t>
  </si>
  <si>
    <t>21652-58-4</t>
  </si>
  <si>
    <t>2315-61-9</t>
  </si>
  <si>
    <t>2315-67-5</t>
  </si>
  <si>
    <t>2395-00-8</t>
  </si>
  <si>
    <t>24216-05-5</t>
  </si>
  <si>
    <t>2497-59-8</t>
  </si>
  <si>
    <t>26027-38-3</t>
  </si>
  <si>
    <t>261176-82-3</t>
  </si>
  <si>
    <t>26264-02-8</t>
  </si>
  <si>
    <t>26447-40-5</t>
  </si>
  <si>
    <t>26471-62-5</t>
  </si>
  <si>
    <t>26571-11-9</t>
  </si>
  <si>
    <t>26761-40-0</t>
  </si>
  <si>
    <t>27176-93-8</t>
  </si>
  <si>
    <t>27177-05-5</t>
  </si>
  <si>
    <t>27177-08-8</t>
  </si>
  <si>
    <t>27554-26-3</t>
  </si>
  <si>
    <t>27854-31-5</t>
  </si>
  <si>
    <t>27905-45-9</t>
  </si>
  <si>
    <t>27942-26-3</t>
  </si>
  <si>
    <t>27942-27-4</t>
  </si>
  <si>
    <t>27986-36-3</t>
  </si>
  <si>
    <t>28679-13-2</t>
  </si>
  <si>
    <t>30046-31-2</t>
  </si>
  <si>
    <t>307-55-1</t>
  </si>
  <si>
    <t>3102-79-2</t>
  </si>
  <si>
    <t>3108-24-5</t>
  </si>
  <si>
    <t>3108-42-7</t>
  </si>
  <si>
    <t>32534-81-9</t>
  </si>
  <si>
    <t>32536-52-0</t>
  </si>
  <si>
    <t>325459-92-5</t>
  </si>
  <si>
    <t>326475-46-1</t>
  </si>
  <si>
    <t>33496-48-9</t>
  </si>
  <si>
    <t>335-66-0</t>
  </si>
  <si>
    <t>335-67-1</t>
  </si>
  <si>
    <t>335-76-2</t>
  </si>
  <si>
    <t>335-93-3</t>
  </si>
  <si>
    <t>335-95-5</t>
  </si>
  <si>
    <t>34166-38-6</t>
  </si>
  <si>
    <t>34362-49-7</t>
  </si>
  <si>
    <t>34395-24-9</t>
  </si>
  <si>
    <t>358730-89-9</t>
  </si>
  <si>
    <t>36483-60-0</t>
  </si>
  <si>
    <t>37205-87-1</t>
  </si>
  <si>
    <t>375-95-1</t>
  </si>
  <si>
    <t>376-06-7</t>
  </si>
  <si>
    <t>376-27-2</t>
  </si>
  <si>
    <t>3825-26-1</t>
  </si>
  <si>
    <t>3830-45-3</t>
  </si>
  <si>
    <t>39186-68-0</t>
  </si>
  <si>
    <t>39239-77-5</t>
  </si>
  <si>
    <t>40088-47-9</t>
  </si>
  <si>
    <t>40143-78-0</t>
  </si>
  <si>
    <t>40143-79-1</t>
  </si>
  <si>
    <t>4021-47-0</t>
  </si>
  <si>
    <t>41358-63-8</t>
  </si>
  <si>
    <t>4149-60-4</t>
  </si>
  <si>
    <t>41506-14-3</t>
  </si>
  <si>
    <t>45285-51-6</t>
  </si>
  <si>
    <t>4813-57-4</t>
  </si>
  <si>
    <t>49690-94-0</t>
  </si>
  <si>
    <t>507-63-1</t>
  </si>
  <si>
    <t>51437-95-7</t>
  </si>
  <si>
    <t>51938-25-1</t>
  </si>
  <si>
    <t>53515-73-4</t>
  </si>
  <si>
    <t>53517-98-9</t>
  </si>
  <si>
    <t>57475-95-3</t>
  </si>
  <si>
    <t>57678-03-2</t>
  </si>
  <si>
    <t>584-84-9</t>
  </si>
  <si>
    <t>605-50-5</t>
  </si>
  <si>
    <t>60699-51-6</t>
  </si>
  <si>
    <t>Pentachlorobenzene</t>
  </si>
  <si>
    <t>610800-34-5</t>
  </si>
  <si>
    <t>63936-56-1</t>
  </si>
  <si>
    <t>65150-93-8</t>
  </si>
  <si>
    <t>65510-55-6</t>
  </si>
  <si>
    <t>65530-57-6</t>
  </si>
  <si>
    <t>65530-61-2</t>
  </si>
  <si>
    <t>65530-62-3</t>
  </si>
  <si>
    <t>678-39-7</t>
  </si>
  <si>
    <t>678-41-1</t>
  </si>
  <si>
    <t>67905-19-5</t>
  </si>
  <si>
    <t>68141-02-6</t>
  </si>
  <si>
    <t>68187-42-8</t>
  </si>
  <si>
    <t>68187-47-3</t>
  </si>
  <si>
    <t>68310-12-3</t>
  </si>
  <si>
    <t>68333-92-6</t>
  </si>
  <si>
    <t>68391-08-2</t>
  </si>
  <si>
    <t>68412-54-4</t>
  </si>
  <si>
    <t>68412-54-4 (EO&gt;14 mol)</t>
  </si>
  <si>
    <t>68515-49-1</t>
  </si>
  <si>
    <t>68515-50-4</t>
  </si>
  <si>
    <t>68928-80-3</t>
  </si>
  <si>
    <t>68987-90-6</t>
  </si>
  <si>
    <t>69278-80-4</t>
  </si>
  <si>
    <t>70887-84-2</t>
  </si>
  <si>
    <t>70969-47-0</t>
  </si>
  <si>
    <t>71608-61-2</t>
  </si>
  <si>
    <t>72623-77-9</t>
  </si>
  <si>
    <t>72629-94-8</t>
  </si>
  <si>
    <t>72968-38-8</t>
  </si>
  <si>
    <t>7311-27-5</t>
  </si>
  <si>
    <t>74612-30-9</t>
  </si>
  <si>
    <t>75-09-2</t>
  </si>
  <si>
    <t>Methylene Chloride</t>
  </si>
  <si>
    <t>776297-69-9</t>
  </si>
  <si>
    <t>78560-44-8</t>
  </si>
  <si>
    <t>80010-37-3</t>
  </si>
  <si>
    <t>82199-07-3</t>
  </si>
  <si>
    <t>83048-65-1</t>
  </si>
  <si>
    <t>84029-60-7</t>
  </si>
  <si>
    <t>84-61-7</t>
  </si>
  <si>
    <t>84-69-5</t>
  </si>
  <si>
    <t>84-74-2</t>
  </si>
  <si>
    <t>84-75-3</t>
  </si>
  <si>
    <t>85-68-7</t>
  </si>
  <si>
    <t>85938-56-3</t>
  </si>
  <si>
    <t>86508-42-1</t>
  </si>
  <si>
    <t>865-86-1</t>
  </si>
  <si>
    <t>NMP</t>
  </si>
  <si>
    <t>89685-61-0</t>
  </si>
  <si>
    <t>9002-93-1</t>
  </si>
  <si>
    <t>9004-87-9</t>
  </si>
  <si>
    <t>9014-92-0</t>
  </si>
  <si>
    <t>9016-45-9</t>
  </si>
  <si>
    <t>9016-87-9</t>
  </si>
  <si>
    <t>9036-19-5</t>
  </si>
  <si>
    <t>90480-55-0</t>
  </si>
  <si>
    <t>90480-56-1</t>
  </si>
  <si>
    <t>90480-57-2</t>
  </si>
  <si>
    <t>90480-88-0</t>
  </si>
  <si>
    <t>90622-99-4</t>
  </si>
  <si>
    <t>9063-89-2</t>
  </si>
  <si>
    <t>9081-99-6</t>
  </si>
  <si>
    <t>91032-01-8</t>
  </si>
  <si>
    <t>91036-71-4</t>
  </si>
  <si>
    <t>91-08-7</t>
  </si>
  <si>
    <t>91673-24-4</t>
  </si>
  <si>
    <t>93480-00-3</t>
  </si>
  <si>
    <t>93857-44-4</t>
  </si>
  <si>
    <t>94200-45-0</t>
  </si>
  <si>
    <t>95370-51-7</t>
  </si>
  <si>
    <t>96910-36-0</t>
  </si>
  <si>
    <t>98241-25-9</t>
  </si>
  <si>
    <t>SUB100175</t>
  </si>
  <si>
    <t>SUB102825</t>
  </si>
  <si>
    <t>SUB113771</t>
  </si>
  <si>
    <t>SUB117179</t>
  </si>
  <si>
    <t>SUB117188</t>
  </si>
  <si>
    <t>SUB117242</t>
  </si>
  <si>
    <t>SUB117310</t>
  </si>
  <si>
    <t>SUB122211</t>
  </si>
  <si>
    <t>SUB127954</t>
  </si>
  <si>
    <t>SUB128191</t>
  </si>
  <si>
    <t>SUB128200</t>
  </si>
  <si>
    <t>SUB131836</t>
  </si>
  <si>
    <t>SUB132423</t>
  </si>
  <si>
    <t>SUB132426</t>
  </si>
  <si>
    <t>SUB132587</t>
  </si>
  <si>
    <t xml:space="preserve">Translation ID </t>
  </si>
  <si>
    <r>
      <rPr>
        <b/>
        <u/>
        <sz val="11"/>
        <color theme="0"/>
        <rFont val="Arial"/>
        <family val="2"/>
        <scheme val="minor"/>
      </rPr>
      <t>Current Translators:</t>
    </r>
    <r>
      <rPr>
        <b/>
        <sz val="11"/>
        <color theme="0"/>
        <rFont val="Arial"/>
        <family val="2"/>
        <scheme val="minor"/>
      </rPr>
      <t xml:space="preserve"> Teddy Zhou and Luna Martinez, Monica Gabriela [C] &lt;mglunam@ppg.com&gt; 
</t>
    </r>
    <r>
      <rPr>
        <sz val="11"/>
        <color theme="0"/>
        <rFont val="Arial"/>
        <family val="2"/>
        <scheme val="minor"/>
      </rPr>
      <t>(CMD 10/31/2020)</t>
    </r>
  </si>
  <si>
    <t xml:space="preserve">Send these columns to the translators     --------------------------------&gt;     --------------------------------&gt;     --------------------------------&gt;     --------------------------------&gt;     --------------------------------&gt;     --------------------------------&gt;  </t>
  </si>
  <si>
    <t>Lock the ID column and the English column before sending to translators so that we can retain the reference</t>
  </si>
  <si>
    <t>Vietnam (NCI)</t>
  </si>
  <si>
    <t>Supplier composition change or discontinuation</t>
  </si>
  <si>
    <t>Cambio o suspensión en la composición del proveedor</t>
  </si>
  <si>
    <t>供应商成分信息变更或者废止</t>
  </si>
  <si>
    <t>101-55-3</t>
  </si>
  <si>
    <t>POP - PBB PBDE PBT</t>
  </si>
  <si>
    <t>10606-46-9</t>
  </si>
  <si>
    <t>108171-26-2</t>
  </si>
  <si>
    <t>RR-PPG-ResSub25</t>
  </si>
  <si>
    <t>POP - SCCP</t>
  </si>
  <si>
    <t>109945-70-2</t>
  </si>
  <si>
    <t>POP - PCB PCT</t>
  </si>
  <si>
    <t>1119449-37-4</t>
  </si>
  <si>
    <t>1119449-38-5</t>
  </si>
  <si>
    <t>115-32-2</t>
  </si>
  <si>
    <t>116995-33-6</t>
  </si>
  <si>
    <t>117964-21-3</t>
  </si>
  <si>
    <t>1201677-32-8</t>
  </si>
  <si>
    <t>POP Dioxins, Furans</t>
  </si>
  <si>
    <t>POP - Hexabromocyclododecane</t>
  </si>
  <si>
    <t>138257-17-7</t>
  </si>
  <si>
    <t>138257-18-8</t>
  </si>
  <si>
    <t>138257-19-9</t>
  </si>
  <si>
    <t>145538-74-5</t>
  </si>
  <si>
    <t>146-50-9</t>
  </si>
  <si>
    <t>169102-57-2</t>
  </si>
  <si>
    <t>POP - PFOS</t>
  </si>
  <si>
    <t>2050-47-7</t>
  </si>
  <si>
    <t>2052-07-5</t>
  </si>
  <si>
    <t>2113-57-7</t>
  </si>
  <si>
    <t>27177-01-1</t>
  </si>
  <si>
    <t>27753-52-2</t>
  </si>
  <si>
    <t>31119-53-6</t>
  </si>
  <si>
    <t>35194-78-6</t>
  </si>
  <si>
    <t>4736-49-6</t>
  </si>
  <si>
    <t>56307-79-0</t>
  </si>
  <si>
    <t>65455-72-3</t>
  </si>
  <si>
    <t>65701-47-5</t>
  </si>
  <si>
    <t>678970-15-5</t>
  </si>
  <si>
    <t>678970-16-6</t>
  </si>
  <si>
    <t>678970-17-7</t>
  </si>
  <si>
    <t>68920-70-7</t>
  </si>
  <si>
    <t>71011-12-6</t>
  </si>
  <si>
    <t>71850-09-4</t>
  </si>
  <si>
    <t>85535-84-8</t>
  </si>
  <si>
    <t>85536-22-7</t>
  </si>
  <si>
    <t>85681-73-8</t>
  </si>
  <si>
    <t>92-66-0</t>
  </si>
  <si>
    <t>Biobased Content</t>
  </si>
  <si>
    <t>Does the product contain biobased material?</t>
  </si>
  <si>
    <t>ASTM D 6866</t>
  </si>
  <si>
    <t>EN 16640</t>
  </si>
  <si>
    <t>EN 16785</t>
  </si>
  <si>
    <t>Mass Balance Schemes</t>
  </si>
  <si>
    <t>Scheme</t>
  </si>
  <si>
    <t>Recycled Content</t>
  </si>
  <si>
    <t xml:space="preserve">Pre-consumer content </t>
  </si>
  <si>
    <t>Post-consumer content</t>
  </si>
  <si>
    <t>Biobased Content Attachments:</t>
  </si>
  <si>
    <t>Please select the Norm(s) below and indicate the percentage of biobased content as indicated:</t>
  </si>
  <si>
    <t>Validity expiration date</t>
  </si>
  <si>
    <t>Please attach the certificate/validation report:</t>
  </si>
  <si>
    <t>% (mass)</t>
  </si>
  <si>
    <t>Biobased carbon content</t>
  </si>
  <si>
    <t>Organic carbon content</t>
  </si>
  <si>
    <t>Inorganic carbon content</t>
  </si>
  <si>
    <t>Biobased content</t>
  </si>
  <si>
    <t>Certified biobased content</t>
  </si>
  <si>
    <t>Does the product contain recycled content?*</t>
  </si>
  <si>
    <t>PPG has a preferred LCA data specification.  Please refer to the attached PPG LCA Data Specification guidance document for supplying this data.</t>
  </si>
  <si>
    <t>Life Cycle Analysis (LCA) and Carbon Footprint</t>
  </si>
  <si>
    <t>LCA Type</t>
  </si>
  <si>
    <t>LCA data according to PPG requirements</t>
  </si>
  <si>
    <t>LCA data but not according to PPG requirements</t>
  </si>
  <si>
    <t>Carbon footprint data only</t>
  </si>
  <si>
    <t>No LCA or carbon footprint data can be supplied for this product</t>
  </si>
  <si>
    <t>Please attach the available LCA data:</t>
  </si>
  <si>
    <t>Do you have LCA data for this product?</t>
  </si>
  <si>
    <t>Please attach reports or certificates of test results in the box provided:</t>
  </si>
  <si>
    <t>Please attach reports or certificates of and third party certifications of recycled content in the box provided:</t>
  </si>
  <si>
    <t>Form Revision: June 1, 2021</t>
  </si>
  <si>
    <t>The form consists of this cover letter along with 6 additional tabs, one for each section of data required.  The required fields are shaded in gray throughout the form.  Please complete all sections of this form, including the "Information Provided by"  (Section B), and return it to the PPG contact specified in the Contact section of the form as quickly as possible.  Contact the requestor or your purchasing agent if you have questions regarding the completion of the form.</t>
  </si>
  <si>
    <t>The form consists of this cover letter along with 6 additional tabs</t>
  </si>
  <si>
    <t>Part E: Sustainability</t>
  </si>
  <si>
    <t>*Note: Recycled content should be declared according</t>
  </si>
  <si>
    <t xml:space="preserve">Post-consumer content </t>
  </si>
  <si>
    <t>For updates to LCA values for this raw material please provide a contact name:</t>
  </si>
  <si>
    <t>Biobased carbon content as percentage of total mass</t>
  </si>
  <si>
    <t>Biobased carbon content as percentage of total carbon content</t>
  </si>
  <si>
    <t>*Note: Recycled content should be declared according to the definitions in ISO 14021, section 7.8.  According to ISO 14021, material which is reutilized or reworked into the same process which generated it is not considered recycled and should not be included in the recycled content.</t>
  </si>
  <si>
    <t>*Bisphenol A (BPA)</t>
  </si>
  <si>
    <t>*Perfluorooctanoic acid (PFOA) and Related Compounds/Salts</t>
  </si>
  <si>
    <t>*Perfluorooctanesulfonic acid (PFOS) and Related Compounds/Salts</t>
  </si>
  <si>
    <t>*Orthophthalates</t>
  </si>
  <si>
    <t>*Cadmium and Cadmium Compounds</t>
  </si>
  <si>
    <t>*Perfluorooctanesulfonic Acid (PFOS) and Related Compounds/Salts</t>
  </si>
  <si>
    <t>*Perfluorooctanoic Acid (PFOA) and Related Compounds/Salts</t>
  </si>
  <si>
    <t>*C9-C14 Perfluorocarboxylic Acids (PFCA)</t>
  </si>
  <si>
    <t>*Any Other Perfluoroalkyl Substance (PFAS)</t>
  </si>
  <si>
    <t xml:space="preserve">If the identity needs to be hidden/masked, please marked as proprietary.  </t>
  </si>
  <si>
    <t xml:space="preserve">The hazards must be provided for any substance that does NOT specify the CAS </t>
  </si>
  <si>
    <t xml:space="preserve">SUB should be used for non-hazardous materials </t>
  </si>
  <si>
    <t xml:space="preserve">NO SUPPLIER ADDITIONS </t>
  </si>
  <si>
    <t>Note: Parameters for the material can be copied from the formula.</t>
  </si>
  <si>
    <t>*Perfluoro(2-Methyl-3-Oxahexanoic) (Gen-X)</t>
  </si>
  <si>
    <t xml:space="preserve">*Methyl Perfluoro-3-(3-Methoxypropoxy)-3H-Propanoate (ADONA) </t>
  </si>
  <si>
    <t>US FDA</t>
  </si>
  <si>
    <t>EU</t>
  </si>
  <si>
    <t>China GB</t>
  </si>
  <si>
    <t>越南（NCI）</t>
  </si>
  <si>
    <t>此表单由这说明信和6个额外的表格组成，每个部分都要求提供信息。在整个表单中，每个必填字段以灰色显示。请填写此表格包括(B部分)的所有信息，并尽快将其交回PPG中指定的联系人。如果您对填写表格有任何疑问，请联系要求您填表的人员或联系您的采购代理商。</t>
  </si>
  <si>
    <t>Part E 可持续发展</t>
  </si>
  <si>
    <t>产品是否含有生物基材料?</t>
  </si>
  <si>
    <t>请选择以下标准，并注明生物基含量百分比如下所示:</t>
  </si>
  <si>
    <t>有机碳含量</t>
  </si>
  <si>
    <t>无机碳含量</t>
  </si>
  <si>
    <t>生物基碳含量占总质量的百分比</t>
  </si>
  <si>
    <t>生物基碳含量占总碳含量的百分比</t>
  </si>
  <si>
    <t>请将测试结果报告或证书附在下列方格内:</t>
  </si>
  <si>
    <t>质量平衡方案</t>
  </si>
  <si>
    <t>方案</t>
  </si>
  <si>
    <t>有效期截止日期</t>
  </si>
  <si>
    <t>%(质量百分比)</t>
  </si>
  <si>
    <t>请附上证书/验证报告:</t>
  </si>
  <si>
    <t>产品是否含有可回收成分*</t>
  </si>
  <si>
    <t>*注:如果有回收成分，必须根据ISO 14021第7.8节的定义作出声明。根据ISO 14021，重复利用或重新加工的材料不属于回收范围，因此不应该包括在其中。</t>
  </si>
  <si>
    <t>消费前含量？</t>
  </si>
  <si>
    <t>消费后含量？</t>
  </si>
  <si>
    <t>请将回收成分的第三方证书或报告附于以下的方格内:</t>
  </si>
  <si>
    <t>PPG有一个首选的LCA数据规范。请参考所附的PPG LCA数据规范指导文件，并提供该数据</t>
  </si>
  <si>
    <t>你有这个产品的LCA数据吗</t>
  </si>
  <si>
    <t>若要更新此原料的LCA值，请提供联系人姓名:</t>
  </si>
  <si>
    <t>LCA数据，符合PPG要求</t>
  </si>
  <si>
    <t>LCA数据，但不符合PPG要求</t>
  </si>
  <si>
    <t>只提供碳足迹数据</t>
  </si>
  <si>
    <t>此产品不能提供LCA或碳足迹数据</t>
  </si>
  <si>
    <t>*全氟辛酸(全氟辛酸PFOA)和相关化合物/盐</t>
  </si>
  <si>
    <t>*全氟辛烷磺酸(全氟辛烷磺酸PFOS)和相关化合物/盐</t>
  </si>
  <si>
    <t>*其他全氟烷基物质(PFAS)</t>
  </si>
  <si>
    <t>*双酚A (BPA)</t>
  </si>
  <si>
    <t>*镉及镉化合物</t>
  </si>
  <si>
    <t>如果需要隐藏/保密成分，请标记为专有或保密</t>
  </si>
  <si>
    <t>没有确认CAS号的物质，必须提供物质的危害</t>
  </si>
  <si>
    <t>保密的SUB物质应该使用无危害物料</t>
  </si>
  <si>
    <t>注:原料的参数可以从参照配方或者分子式</t>
  </si>
  <si>
    <t>美国食品药品管理局</t>
  </si>
  <si>
    <t>欧盟</t>
  </si>
  <si>
    <t>中国国标</t>
  </si>
  <si>
    <t>生物质含量</t>
  </si>
  <si>
    <t>生物质碳含量</t>
  </si>
  <si>
    <t>认证/验证的生物质含量</t>
  </si>
  <si>
    <t>生物质含量附件</t>
  </si>
  <si>
    <t>*邻苯二甲酸酯</t>
  </si>
  <si>
    <t>无供应商添加</t>
  </si>
  <si>
    <t>*全氟(2-甲基-3-氧杂己酸)铵 (Gen-X)</t>
  </si>
  <si>
    <t xml:space="preserve">*十二氟-3H-4,8-​​二氧杂壬酸(ADONA) </t>
  </si>
  <si>
    <t>*C9-C14 全氟羧酸(PFCA)</t>
  </si>
  <si>
    <t>Se requiere una lista completa de ingredientes (intencionalmente agregados o que se sabe que están contenidos en el producto, tanto peligrosos como no peligrosos, incluso a niveles de trazas), que debe sumar 100% y todos los ingredientes que se revelan en la hoja de datos de seguridad deben estar listados aquí.  Todos los compuestos metálicos y los compuestos mencionados específicamente enumerados en la Tabla 2 se deben incluir en la composición.   Nota: para los materiales reaccionados (por ejemplo, resinas), esto no debe incluir la receta de prereacción, sino que debe listar la composición del material tal como se suministra. Si cualquiera de los ingredientes es un componente patentado, indíquelo como tal en la descripción y proporcione un nombre genérico. Cualquier reclamo de confidencialidad debe cumplir con las exenciones permitidas en todos los países del mundo, incluyendo Taiwán y la UE. También deben incluirse tratamientos superficiales sobre partículas de polvo. Si tiene alguna pregunta, consulte la sección de Preguntas Frecuentes (FAQ) de la Solicitud de Información sobre Materias Primas (RMIR) de PPG.</t>
  </si>
  <si>
    <t>Al completar este formulario, le está pidiendo a su SBU que asuma el costo y complejidad de añadir un nuevo código CHAMP.  Se requiere que el formulario se envíe con una Solicitud de Código CHAMP en el Portal RM para la revisión de la aprobación técnica.  Este formulario se debe completar en 60 días antes de que se necesite un nuevo material.</t>
  </si>
  <si>
    <t>Este formulario consta de esta carta de presentación y 6 pestañas adicionales, una para cada sección de datos requerida.  Los campos obligatorios están sombreados en gris en todo el formulario.  Complete todas las secciones de este formulario, incluida la "Información proporcionada por" (Sección B) y devuélvalo al contacto de PPG especificado en la sección Contacto del formulario lo antes posible.  Comuníquese con el solicitante o con su agente de compras si tiene preguntas relacionadas con el llenado del formulario.</t>
  </si>
  <si>
    <t>Contenido de base biológica</t>
  </si>
  <si>
    <t>¿El producto contiene material de base biológica?</t>
  </si>
  <si>
    <t>Seleccione la(s) norma(s) a continuación e indique el porcentaje de contenido de base biológica como se indica:</t>
  </si>
  <si>
    <t>Contenido de carbono de base biológica</t>
  </si>
  <si>
    <t>Contenido de carbono orgánico</t>
  </si>
  <si>
    <t>Contenido de carbono inorgánico</t>
  </si>
  <si>
    <t>Contenido de carbono de base biológica como porcentaje de masa total</t>
  </si>
  <si>
    <t>Contenido de carbono de base biológica como porcentaje del contenido de carbono total</t>
  </si>
  <si>
    <t xml:space="preserve">Adjunte los informes o certificados de resultados de pruebas en el cuadro correspondiente: </t>
  </si>
  <si>
    <t>Diagramas de balance de masa</t>
  </si>
  <si>
    <t xml:space="preserve">Diagrama  </t>
  </si>
  <si>
    <t>Contenido de base biológica certificado</t>
  </si>
  <si>
    <t>Validez de la fecha de vencimiento</t>
  </si>
  <si>
    <t>% (masa)</t>
  </si>
  <si>
    <t>Adjunte el certificado/informe de validación:</t>
  </si>
  <si>
    <t>Adjuntos de contenido de base biológica:</t>
  </si>
  <si>
    <t>¿El producto tiene contenido reciclado?*</t>
  </si>
  <si>
    <t>*Nota: El contenido reciclado debe declararse de acuerdo con las definiciones de la norma ISO 14021, sección 7.8.  Según la norma ISO 14021, el material que se reutiliza o reprocesa en el mismo proceso que lo generó no se considera reciclado y no debe incluirse en el contenido reciclado.</t>
  </si>
  <si>
    <t>Contenido preconsumo</t>
  </si>
  <si>
    <t>Contenido posconsumo</t>
  </si>
  <si>
    <t>Adjunte informes o certificados y certificaciones de terceros de contenido reciclado en el cuadro correspondiente:</t>
  </si>
  <si>
    <t>PPG tiene una especificación de datos LCA específica.  Consulte el documento guía de la Especificación de datos del LCA de PPG para proporcionar estos datos.</t>
  </si>
  <si>
    <t>¿Cuenta con datos del LCA para este producto?</t>
  </si>
  <si>
    <t>Para obtener actualizaciones de los valores del LCA para esta materia prima, proporcione un nombre de contacto:</t>
  </si>
  <si>
    <t>Datos del LCA de acuerdo con los requisitos de PPG</t>
  </si>
  <si>
    <t>Datos del LCA pero no de acuerdo con los requisitos de PPG</t>
  </si>
  <si>
    <t>Únicamente datos de huella de carbono</t>
  </si>
  <si>
    <t>No se pueden proporcionar datos del LCA o huella de carbono para este producto</t>
  </si>
  <si>
    <t>*Ácido perfluorooctanoico (PFOA) y compuestos/sales relacionados</t>
  </si>
  <si>
    <t>*Ácido perfluorooctanesulfonico (PFOS) y compuestos/sales relacionados</t>
  </si>
  <si>
    <t xml:space="preserve">*Ácidos perfluorocarboxílicos (PFCA) C9-C14 </t>
  </si>
  <si>
    <t xml:space="preserve">*Cualquier otra sustancia de perfluoroalquilo (PFAS) </t>
  </si>
  <si>
    <t>*Bisfenol A (BPA)</t>
  </si>
  <si>
    <t>*Ortoftalatos</t>
  </si>
  <si>
    <t>*Cadmio y compuestos de cadmio</t>
  </si>
  <si>
    <t>Si es necesario ocultar la identidad, descríbala como patentada.</t>
  </si>
  <si>
    <t>Deberán proporcionarse los peligros para cualquier sustancia que NO especifique el CAS</t>
  </si>
  <si>
    <t>Se debe usar un SUB para materiales no peligrosos</t>
  </si>
  <si>
    <t>SIN ADICIONES DEL PROVEEDOR</t>
  </si>
  <si>
    <t>Nota: Los parámetros del material se pueden copiar de la fórmula.</t>
  </si>
  <si>
    <t>*Perfluoro (2-metil-3-oxahexanoico) (Gen-X)</t>
  </si>
  <si>
    <t>*Perfluoruro-3-(3-metoxipropoxi)-3H-propanoato de metilo (ADONA)</t>
  </si>
  <si>
    <t>FDA de EE.UU.</t>
  </si>
  <si>
    <t xml:space="preserve">UE  </t>
  </si>
  <si>
    <t>GB de China</t>
  </si>
  <si>
    <t>Adjunte los datos de LCA disponibles:</t>
  </si>
  <si>
    <t>请附上可用的 LCA 数据：</t>
  </si>
  <si>
    <t>Parte E: sostenibilidad</t>
  </si>
  <si>
    <t>Contenido reciclado</t>
  </si>
  <si>
    <t>回收内容</t>
  </si>
  <si>
    <t>Análisis del ciclo de vida (LCA) y huella de carbono</t>
  </si>
  <si>
    <t>生命周期分析 (LCA) 和碳足迹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</si>
</sst>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0"/>
    <numFmt numFmtId="165" formatCode="[$-409]mmmm\ d\,\ yyyy;@"/>
    <numFmt numFmtId="166" formatCode="0.000"/>
    <numFmt numFmtId="167" formatCode="0.0000%"/>
  </numFmts>
  <fonts count="97">
    <font>
      <sz val="11"/>
      <color theme="1"/>
      <name val="Arial"/>
      <family val="2"/>
      <scheme val="minor"/>
    </font>
    <font>
      <b/>
      <sz val="11"/>
      <color theme="1"/>
      <name val="Arial"/>
      <family val="2"/>
      <scheme val="minor"/>
    </font>
    <font>
      <sz val="12"/>
      <color theme="1"/>
      <name val="Arial"/>
      <family val="2"/>
      <scheme val="minor"/>
    </font>
    <font>
      <b/>
      <sz val="12"/>
      <color theme="1"/>
      <name val="Arial"/>
      <family val="2"/>
      <scheme val="minor"/>
    </font>
    <font>
      <u/>
      <sz val="11"/>
      <color theme="10"/>
      <name val="Arial"/>
      <family val="2"/>
      <scheme val="minor"/>
    </font>
    <font>
      <b/>
      <sz val="11"/>
      <color theme="1"/>
      <name val="Arial"/>
      <family val="2"/>
    </font>
    <font>
      <sz val="11"/>
      <color theme="1"/>
      <name val="Arial"/>
      <family val="2"/>
    </font>
    <font>
      <sz val="11"/>
      <color theme="0" tint="-0.249977111117893"/>
      <name val="Arial"/>
      <family val="2"/>
    </font>
    <font>
      <b/>
      <sz val="12"/>
      <color theme="1"/>
      <name val="Arial"/>
      <family val="2"/>
    </font>
    <font>
      <b/>
      <sz val="10"/>
      <color theme="3"/>
      <name val="Arial"/>
      <family val="2"/>
    </font>
    <font>
      <b/>
      <sz val="10"/>
      <color theme="1" tint="0.499984740745262"/>
      <name val="Arial"/>
      <family val="2"/>
    </font>
    <font>
      <sz val="9"/>
      <color theme="1" tint="0.499984740745262"/>
      <name val="Arial"/>
      <family val="2"/>
    </font>
    <font>
      <sz val="10"/>
      <color theme="1" tint="0.499984740745262"/>
      <name val="Arial"/>
      <family val="2"/>
    </font>
    <font>
      <b/>
      <sz val="12"/>
      <color theme="0"/>
      <name val="Arial"/>
      <family val="2"/>
    </font>
    <font>
      <b/>
      <sz val="10"/>
      <color theme="2" tint="-0.249977111117893"/>
      <name val="Arial"/>
      <family val="2"/>
    </font>
    <font>
      <b/>
      <sz val="16"/>
      <color theme="2"/>
      <name val="Arial"/>
      <family val="2"/>
    </font>
    <font>
      <sz val="10"/>
      <color theme="3"/>
      <name val="Arial"/>
      <family val="2"/>
    </font>
    <font>
      <i/>
      <sz val="9"/>
      <color theme="3"/>
      <name val="Arial"/>
      <family val="2"/>
    </font>
    <font>
      <sz val="11"/>
      <color theme="0"/>
      <name val="Arial"/>
      <family val="2"/>
    </font>
    <font>
      <b/>
      <sz val="10"/>
      <color theme="0"/>
      <name val="Arial"/>
      <family val="2"/>
    </font>
    <font>
      <b/>
      <sz val="12"/>
      <color theme="3" tint="0.79998168889431442"/>
      <name val="Arial"/>
      <family val="2"/>
    </font>
    <font>
      <sz val="11"/>
      <name val="Arial"/>
      <family val="2"/>
    </font>
    <font>
      <sz val="9"/>
      <color theme="0"/>
      <name val="Arial"/>
      <family val="2"/>
    </font>
    <font>
      <b/>
      <i/>
      <sz val="10"/>
      <color theme="0"/>
      <name val="Arial"/>
      <family val="2"/>
    </font>
    <font>
      <sz val="10"/>
      <color theme="1"/>
      <name val="Arial"/>
      <family val="2"/>
    </font>
    <font>
      <b/>
      <sz val="10"/>
      <color theme="1"/>
      <name val="Arial"/>
      <family val="2"/>
    </font>
    <font>
      <sz val="9"/>
      <color theme="2"/>
      <name val="Arial"/>
      <family val="2"/>
    </font>
    <font>
      <b/>
      <sz val="11"/>
      <color theme="0"/>
      <name val="Arial"/>
      <family val="2"/>
    </font>
    <font>
      <sz val="9"/>
      <color theme="3"/>
      <name val="Arial"/>
      <family val="2"/>
    </font>
    <font>
      <b/>
      <i/>
      <sz val="9"/>
      <color theme="2"/>
      <name val="Arial"/>
      <family val="2"/>
    </font>
    <font>
      <sz val="11"/>
      <color theme="3"/>
      <name val="Arial"/>
      <family val="2"/>
    </font>
    <font>
      <b/>
      <sz val="11"/>
      <name val="Arial"/>
      <family val="2"/>
    </font>
    <font>
      <sz val="10"/>
      <color theme="0"/>
      <name val="Arial"/>
      <family val="2"/>
    </font>
    <font>
      <b/>
      <u/>
      <sz val="11"/>
      <color theme="10"/>
      <name val="Arial"/>
      <family val="2"/>
      <scheme val="minor"/>
    </font>
    <font>
      <b/>
      <sz val="12"/>
      <name val="Arial"/>
      <family val="2"/>
    </font>
    <font>
      <b/>
      <i/>
      <sz val="9"/>
      <color theme="0"/>
      <name val="Arial"/>
      <family val="2"/>
    </font>
    <font>
      <sz val="10"/>
      <color theme="0" tint="-4.9989318521683403E-2"/>
      <name val="Arial"/>
      <family val="2"/>
    </font>
    <font>
      <sz val="11"/>
      <name val="Arial"/>
      <family val="2"/>
      <scheme val="minor"/>
    </font>
    <font>
      <sz val="10"/>
      <color theme="3"/>
      <name val="Arial"/>
      <family val="2"/>
      <scheme val="minor"/>
    </font>
    <font>
      <b/>
      <sz val="10"/>
      <color theme="3"/>
      <name val="Arial"/>
      <family val="2"/>
      <scheme val="minor"/>
    </font>
    <font>
      <b/>
      <sz val="11"/>
      <color theme="0"/>
      <name val="Arial"/>
      <family val="2"/>
      <scheme val="minor"/>
    </font>
    <font>
      <b/>
      <sz val="12"/>
      <color theme="8"/>
      <name val="Arial"/>
      <family val="2"/>
      <scheme val="minor"/>
    </font>
    <font>
      <sz val="11"/>
      <color theme="1"/>
      <name val="Arial"/>
      <family val="2"/>
    </font>
    <font>
      <b/>
      <u/>
      <sz val="10"/>
      <color theme="3"/>
      <name val="Arial"/>
      <family val="2"/>
    </font>
    <font>
      <b/>
      <sz val="10"/>
      <color theme="4"/>
      <name val="Arial"/>
      <family val="2"/>
    </font>
    <font>
      <sz val="8"/>
      <color theme="4"/>
      <name val="Arial"/>
      <family val="2"/>
    </font>
    <font>
      <b/>
      <sz val="14"/>
      <color theme="2"/>
      <name val="Arial"/>
      <family val="2"/>
    </font>
    <font>
      <b/>
      <sz val="16"/>
      <color theme="3" tint="0.79998168889431442"/>
      <name val="Arial"/>
      <family val="2"/>
    </font>
    <font>
      <sz val="10"/>
      <color theme="3" tint="0.79998168889431442"/>
      <name val="Arial"/>
      <family val="2"/>
    </font>
    <font>
      <sz val="10"/>
      <name val="Arial"/>
      <family val="2"/>
    </font>
    <font>
      <b/>
      <sz val="10.5"/>
      <color theme="1"/>
      <name val="Arial"/>
      <family val="2"/>
    </font>
    <font>
      <b/>
      <sz val="10"/>
      <color theme="3" tint="0.59999389629810485"/>
      <name val="Arial"/>
      <family val="2"/>
    </font>
    <font>
      <sz val="11"/>
      <color theme="1"/>
      <name val="돋움"/>
      <family val="3"/>
      <charset val="129"/>
    </font>
    <font>
      <sz val="11"/>
      <color rgb="FFFF0000"/>
      <name val="Arial"/>
      <family val="2"/>
    </font>
    <font>
      <sz val="12"/>
      <color rgb="FF222222"/>
      <name val="Arial"/>
      <family val="2"/>
    </font>
    <font>
      <b/>
      <sz val="9"/>
      <color indexed="81"/>
      <name val="Tahoma"/>
      <family val="2"/>
    </font>
    <font>
      <sz val="9"/>
      <color indexed="81"/>
      <name val="Tahoma"/>
      <family val="2"/>
    </font>
    <font>
      <sz val="11"/>
      <color theme="0"/>
      <name val="Arial"/>
      <family val="2"/>
      <scheme val="minor"/>
    </font>
    <font>
      <b/>
      <sz val="11"/>
      <color theme="8"/>
      <name val="Arial"/>
      <family val="2"/>
      <scheme val="minor"/>
    </font>
    <font>
      <b/>
      <sz val="12"/>
      <color theme="2"/>
      <name val="Arial"/>
      <family val="2"/>
      <scheme val="minor"/>
    </font>
    <font>
      <b/>
      <u/>
      <sz val="16"/>
      <color theme="10"/>
      <name val="Arial"/>
      <family val="2"/>
      <scheme val="minor"/>
    </font>
    <font>
      <sz val="11"/>
      <color theme="8"/>
      <name val="Arial"/>
      <family val="2"/>
      <scheme val="minor"/>
    </font>
    <font>
      <b/>
      <sz val="11"/>
      <color theme="3"/>
      <name val="Arial"/>
      <family val="2"/>
    </font>
    <font>
      <b/>
      <sz val="16"/>
      <color theme="3"/>
      <name val="Arial"/>
      <family val="2"/>
    </font>
    <font>
      <b/>
      <sz val="12"/>
      <color theme="3"/>
      <name val="Arial"/>
      <family val="2"/>
    </font>
    <font>
      <sz val="12"/>
      <color rgb="FFFF0000"/>
      <name val="Arial"/>
      <family val="2"/>
      <scheme val="minor"/>
    </font>
    <font>
      <b/>
      <sz val="10"/>
      <color theme="2"/>
      <name val="Arial"/>
      <family val="2"/>
      <scheme val="minor"/>
    </font>
    <font>
      <b/>
      <sz val="10"/>
      <color theme="2"/>
      <name val="Arial"/>
      <family val="2"/>
    </font>
    <font>
      <b/>
      <sz val="11.5"/>
      <color theme="3" tint="0.79998168889431442"/>
      <name val="Arial"/>
      <family val="2"/>
    </font>
    <font>
      <sz val="11"/>
      <color rgb="FFFF0000"/>
      <name val="Arial"/>
      <family val="2"/>
      <scheme val="minor"/>
    </font>
    <font>
      <b/>
      <u/>
      <sz val="12"/>
      <color theme="8"/>
      <name val="Arial"/>
      <family val="2"/>
      <scheme val="minor"/>
    </font>
    <font>
      <sz val="11"/>
      <color theme="1"/>
      <name val="Arial"/>
      <family val="2"/>
      <scheme val="minor"/>
    </font>
    <font>
      <sz val="8"/>
      <color theme="3"/>
      <name val="Arial"/>
      <family val="2"/>
    </font>
    <font>
      <sz val="11"/>
      <color theme="3"/>
      <name val="Arial"/>
      <family val="2"/>
      <scheme val="minor"/>
    </font>
    <font>
      <b/>
      <sz val="11"/>
      <name val="Arial"/>
      <family val="2"/>
      <scheme val="minor"/>
    </font>
    <font>
      <sz val="11"/>
      <color theme="3" tint="0.79998168889431442"/>
      <name val="Arial"/>
      <family val="2"/>
      <scheme val="minor"/>
    </font>
    <font>
      <sz val="11"/>
      <color theme="3"/>
      <name val="Arial"/>
      <family val="2"/>
      <scheme val="minor"/>
    </font>
    <font>
      <u/>
      <sz val="10"/>
      <color theme="10"/>
      <name val="Arial"/>
      <family val="2"/>
      <scheme val="minor"/>
    </font>
    <font>
      <vertAlign val="superscript"/>
      <sz val="10"/>
      <color theme="1" tint="0.499984740745262"/>
      <name val="Arial"/>
      <family val="2"/>
    </font>
    <font>
      <sz val="11"/>
      <name val="Arial"/>
      <family val="2"/>
      <scheme val="minor"/>
    </font>
    <font>
      <b/>
      <sz val="10"/>
      <name val="Arial"/>
      <family val="2"/>
    </font>
    <font>
      <b/>
      <sz val="11"/>
      <color theme="3"/>
      <name val="Arial"/>
      <family val="2"/>
      <scheme val="minor"/>
    </font>
    <font>
      <sz val="12"/>
      <color theme="6"/>
      <name val="Arial"/>
      <family val="2"/>
      <scheme val="minor"/>
    </font>
    <font>
      <b/>
      <u/>
      <sz val="11"/>
      <color theme="0"/>
      <name val="Arial"/>
      <family val="2"/>
      <scheme val="minor"/>
    </font>
    <font>
      <b/>
      <sz val="12"/>
      <color theme="0"/>
      <name val="Arial"/>
      <family val="2"/>
      <scheme val="minor"/>
    </font>
    <font>
      <i/>
      <sz val="10"/>
      <color theme="1"/>
      <name val="Arial"/>
      <family val="2"/>
      <scheme val="minor"/>
    </font>
    <font>
      <i/>
      <sz val="10"/>
      <color theme="3" tint="-0.249977111117893"/>
      <name val="Arial"/>
      <family val="2"/>
      <scheme val="minor"/>
    </font>
    <font>
      <b/>
      <u/>
      <sz val="11"/>
      <color theme="1"/>
      <name val="Arial"/>
      <family val="2"/>
      <scheme val="minor"/>
    </font>
    <font>
      <b/>
      <i/>
      <sz val="10"/>
      <color theme="3"/>
      <name val="Arial"/>
      <family val="2"/>
    </font>
    <font>
      <sz val="11"/>
      <color theme="1"/>
      <name val="Arial"/>
      <family val="2"/>
      <scheme val="minor"/>
    </font>
    <font>
      <sz val="12"/>
      <color theme="6"/>
      <name val="Arial"/>
      <family val="2"/>
      <scheme val="minor"/>
    </font>
    <font>
      <sz val="11"/>
      <name val="Arial"/>
      <family val="2"/>
    </font>
    <font>
      <sz val="11"/>
      <color theme="3"/>
      <name val="Arial"/>
      <family val="2"/>
      <scheme val="minor"/>
    </font>
    <font>
      <b/>
      <sz val="10"/>
      <color theme="0"/>
      <name val="Arial"/>
      <family val="2"/>
      <scheme val="minor"/>
    </font>
    <font>
      <sz val="11"/>
      <name val="Arial"/>
    </font>
    <font>
      <sz val="11"/>
      <color theme="3"/>
      <name val="Arial"/>
      <scheme val="minor"/>
    </font>
    <font>
      <sz val="12"/>
      <color theme="6"/>
      <name val="Arial"/>
      <scheme val="minor"/>
    </font>
  </fonts>
  <fills count="18">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5"/>
        <bgColor indexed="64"/>
      </patternFill>
    </fill>
    <fill>
      <patternFill patternType="solid">
        <fgColor theme="3" tint="0.79998168889431442"/>
        <bgColor indexed="64"/>
      </patternFill>
    </fill>
    <fill>
      <patternFill patternType="solid">
        <fgColor theme="6"/>
        <bgColor indexed="64"/>
      </patternFill>
    </fill>
    <fill>
      <patternFill patternType="solid">
        <fgColor theme="2" tint="-4.9989318521683403E-2"/>
        <bgColor indexed="64"/>
      </patternFill>
    </fill>
    <fill>
      <patternFill patternType="solid">
        <fgColor theme="6"/>
        <bgColor theme="6"/>
      </patternFill>
    </fill>
    <fill>
      <patternFill patternType="solid">
        <fgColor theme="3"/>
        <bgColor indexed="64"/>
      </patternFill>
    </fill>
    <fill>
      <patternFill patternType="solid">
        <fgColor theme="2" tint="-0.14999847407452621"/>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2"/>
        <bgColor indexed="64"/>
      </patternFill>
    </fill>
    <fill>
      <patternFill patternType="solid">
        <fgColor theme="8" tint="0.39997558519241921"/>
        <bgColor indexed="64"/>
      </patternFill>
    </fill>
    <fill>
      <patternFill patternType="solid">
        <fgColor theme="8"/>
        <bgColor indexed="64"/>
      </patternFill>
    </fill>
    <fill>
      <patternFill patternType="solid">
        <fgColor theme="6" tint="0.79998168889431442"/>
        <bgColor indexed="64"/>
      </patternFill>
    </fill>
    <fill>
      <patternFill patternType="solid">
        <fgColor theme="6" tint="-0.499984740745262"/>
        <bgColor indexed="64"/>
      </patternFill>
    </fill>
  </fills>
  <borders count="55">
    <border>
      <left/>
      <right/>
      <top/>
      <bottom/>
      <diagonal/>
    </border>
    <border>
      <left style="thin">
        <color theme="3"/>
      </left>
      <right style="thin">
        <color indexed="64"/>
      </right>
      <top style="thin">
        <color theme="3"/>
      </top>
      <bottom style="thin">
        <color theme="3"/>
      </bottom>
      <diagonal/>
    </border>
    <border>
      <left style="thin">
        <color indexed="64"/>
      </left>
      <right style="thin">
        <color indexed="64"/>
      </right>
      <top style="thin">
        <color theme="3"/>
      </top>
      <bottom style="thin">
        <color theme="3"/>
      </bottom>
      <diagonal/>
    </border>
    <border>
      <left style="thin">
        <color indexed="64"/>
      </left>
      <right style="thin">
        <color theme="3"/>
      </right>
      <top style="thin">
        <color theme="3"/>
      </top>
      <bottom style="thin">
        <color theme="3"/>
      </bottom>
      <diagonal/>
    </border>
    <border>
      <left style="thin">
        <color theme="1"/>
      </left>
      <right style="thin">
        <color theme="1"/>
      </right>
      <top style="thin">
        <color theme="1"/>
      </top>
      <bottom style="thin">
        <color theme="1"/>
      </bottom>
      <diagonal/>
    </border>
    <border>
      <left style="thin">
        <color theme="3"/>
      </left>
      <right/>
      <top style="thin">
        <color theme="3"/>
      </top>
      <bottom/>
      <diagonal/>
    </border>
    <border>
      <left/>
      <right/>
      <top style="thin">
        <color theme="3"/>
      </top>
      <bottom/>
      <diagonal/>
    </border>
    <border>
      <left/>
      <right style="thin">
        <color theme="3"/>
      </right>
      <top style="thin">
        <color theme="3"/>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bottom style="thin">
        <color theme="1"/>
      </bottom>
      <diagonal/>
    </border>
    <border>
      <left style="thin">
        <color theme="1"/>
      </left>
      <right style="thin">
        <color theme="1"/>
      </right>
      <top/>
      <bottom style="thin">
        <color theme="1"/>
      </bottom>
      <diagonal/>
    </border>
    <border>
      <left style="thin">
        <color theme="1"/>
      </left>
      <right/>
      <top/>
      <bottom style="thin">
        <color theme="1"/>
      </bottom>
      <diagonal/>
    </border>
    <border>
      <left/>
      <right style="thin">
        <color theme="1"/>
      </right>
      <top style="thin">
        <color theme="1"/>
      </top>
      <bottom/>
      <diagonal/>
    </border>
    <border>
      <left style="thin">
        <color theme="1"/>
      </left>
      <right/>
      <top style="thin">
        <color theme="1"/>
      </top>
      <bottom/>
      <diagonal/>
    </border>
    <border>
      <left/>
      <right/>
      <top/>
      <bottom style="thin">
        <color theme="1"/>
      </bottom>
      <diagonal/>
    </border>
    <border>
      <left style="thin">
        <color theme="3"/>
      </left>
      <right/>
      <top/>
      <bottom/>
      <diagonal/>
    </border>
    <border>
      <left/>
      <right style="thin">
        <color theme="3"/>
      </right>
      <top/>
      <bottom/>
      <diagonal/>
    </border>
    <border>
      <left style="thin">
        <color theme="3"/>
      </left>
      <right/>
      <top style="thin">
        <color theme="3"/>
      </top>
      <bottom style="thin">
        <color theme="3"/>
      </bottom>
      <diagonal/>
    </border>
    <border>
      <left/>
      <right/>
      <top style="thin">
        <color theme="3"/>
      </top>
      <bottom style="thin">
        <color theme="3"/>
      </bottom>
      <diagonal/>
    </border>
    <border>
      <left/>
      <right style="thin">
        <color theme="3"/>
      </right>
      <top style="thin">
        <color theme="3"/>
      </top>
      <bottom style="thin">
        <color theme="3"/>
      </bottom>
      <diagonal/>
    </border>
    <border>
      <left style="thin">
        <color theme="5" tint="-0.499984740745262"/>
      </left>
      <right style="thin">
        <color theme="5" tint="-0.499984740745262"/>
      </right>
      <top style="thin">
        <color theme="5" tint="-0.499984740745262"/>
      </top>
      <bottom style="thin">
        <color theme="5" tint="-0.499984740745262"/>
      </bottom>
      <diagonal/>
    </border>
    <border>
      <left style="thick">
        <color theme="4"/>
      </left>
      <right/>
      <top style="hair">
        <color theme="4"/>
      </top>
      <bottom style="hair">
        <color theme="4"/>
      </bottom>
      <diagonal/>
    </border>
    <border>
      <left/>
      <right/>
      <top style="hair">
        <color theme="4"/>
      </top>
      <bottom style="hair">
        <color theme="4"/>
      </bottom>
      <diagonal/>
    </border>
    <border>
      <left/>
      <right style="thick">
        <color theme="4"/>
      </right>
      <top style="hair">
        <color theme="4"/>
      </top>
      <bottom style="hair">
        <color theme="4"/>
      </bottom>
      <diagonal/>
    </border>
    <border>
      <left style="thick">
        <color theme="4"/>
      </left>
      <right/>
      <top style="hair">
        <color theme="4"/>
      </top>
      <bottom style="thick">
        <color theme="4"/>
      </bottom>
      <diagonal/>
    </border>
    <border>
      <left/>
      <right/>
      <top style="hair">
        <color theme="4"/>
      </top>
      <bottom style="thick">
        <color theme="4"/>
      </bottom>
      <diagonal/>
    </border>
    <border>
      <left/>
      <right style="thick">
        <color theme="4"/>
      </right>
      <top style="hair">
        <color theme="4"/>
      </top>
      <bottom style="thick">
        <color theme="4"/>
      </bottom>
      <diagonal/>
    </border>
    <border>
      <left style="thick">
        <color theme="4"/>
      </left>
      <right/>
      <top style="thick">
        <color theme="4"/>
      </top>
      <bottom/>
      <diagonal/>
    </border>
    <border>
      <left/>
      <right/>
      <top style="thick">
        <color theme="4"/>
      </top>
      <bottom/>
      <diagonal/>
    </border>
    <border>
      <left/>
      <right style="thick">
        <color theme="4"/>
      </right>
      <top style="thick">
        <color theme="4"/>
      </top>
      <bottom/>
      <diagonal/>
    </border>
    <border>
      <left style="thick">
        <color theme="4"/>
      </left>
      <right/>
      <top/>
      <bottom style="hair">
        <color theme="4"/>
      </bottom>
      <diagonal/>
    </border>
    <border>
      <left/>
      <right/>
      <top/>
      <bottom style="hair">
        <color theme="4"/>
      </bottom>
      <diagonal/>
    </border>
    <border>
      <left/>
      <right style="thick">
        <color theme="4"/>
      </right>
      <top/>
      <bottom style="hair">
        <color theme="4"/>
      </bottom>
      <diagonal/>
    </border>
    <border>
      <left style="thick">
        <color theme="4"/>
      </left>
      <right/>
      <top/>
      <bottom style="thin">
        <color theme="4"/>
      </bottom>
      <diagonal/>
    </border>
    <border>
      <left/>
      <right/>
      <top/>
      <bottom style="thin">
        <color theme="4"/>
      </bottom>
      <diagonal/>
    </border>
    <border>
      <left/>
      <right style="thick">
        <color theme="4"/>
      </right>
      <top/>
      <bottom style="thin">
        <color theme="4"/>
      </bottom>
      <diagonal/>
    </border>
    <border>
      <left/>
      <right/>
      <top style="thin">
        <color theme="6"/>
      </top>
      <bottom/>
      <diagonal/>
    </border>
    <border>
      <left style="thin">
        <color theme="1"/>
      </left>
      <right style="thin">
        <color theme="1"/>
      </right>
      <top style="thin">
        <color theme="1"/>
      </top>
      <bottom/>
      <diagonal/>
    </border>
    <border>
      <left style="thin">
        <color theme="5" tint="-0.499984740745262"/>
      </left>
      <right style="thin">
        <color theme="5" tint="-0.499984740745262"/>
      </right>
      <top style="thin">
        <color theme="5" tint="-0.499984740745262"/>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3"/>
      </left>
      <right style="thin">
        <color indexed="64"/>
      </right>
      <top style="thin">
        <color theme="3"/>
      </top>
      <bottom style="thin">
        <color indexed="64"/>
      </bottom>
      <diagonal/>
    </border>
    <border>
      <left style="thin">
        <color indexed="64"/>
      </left>
      <right style="thin">
        <color indexed="64"/>
      </right>
      <top style="thin">
        <color theme="3"/>
      </top>
      <bottom style="thin">
        <color indexed="64"/>
      </bottom>
      <diagonal/>
    </border>
    <border>
      <left style="thin">
        <color indexed="64"/>
      </left>
      <right style="thin">
        <color theme="3"/>
      </right>
      <top style="thin">
        <color theme="3"/>
      </top>
      <bottom style="thin">
        <color indexed="64"/>
      </bottom>
      <diagonal/>
    </border>
    <border>
      <left style="thin">
        <color theme="3"/>
      </left>
      <right style="thin">
        <color indexed="64"/>
      </right>
      <top style="thin">
        <color indexed="64"/>
      </top>
      <bottom style="thin">
        <color theme="3"/>
      </bottom>
      <diagonal/>
    </border>
    <border>
      <left style="thin">
        <color indexed="64"/>
      </left>
      <right style="thin">
        <color indexed="64"/>
      </right>
      <top style="thin">
        <color indexed="64"/>
      </top>
      <bottom style="thin">
        <color theme="3"/>
      </bottom>
      <diagonal/>
    </border>
    <border>
      <left style="thin">
        <color indexed="64"/>
      </left>
      <right style="thin">
        <color theme="3"/>
      </right>
      <top style="thin">
        <color indexed="64"/>
      </top>
      <bottom style="thin">
        <color theme="3"/>
      </bottom>
      <diagonal/>
    </border>
    <border>
      <left style="thin">
        <color theme="3"/>
      </left>
      <right style="thin">
        <color theme="3"/>
      </right>
      <top style="thin">
        <color theme="3"/>
      </top>
      <bottom/>
      <diagonal/>
    </border>
    <border>
      <left style="thin">
        <color theme="3"/>
      </left>
      <right style="thin">
        <color theme="3"/>
      </right>
      <top/>
      <bottom style="thin">
        <color theme="3"/>
      </bottom>
      <diagonal/>
    </border>
    <border>
      <left style="thin">
        <color theme="3"/>
      </left>
      <right style="thin">
        <color theme="3"/>
      </right>
      <top/>
      <bottom/>
      <diagonal/>
    </border>
  </borders>
  <cellStyleXfs count="2">
    <xf numFmtId="0" fontId="0" fillId="0" borderId="0"/>
    <xf numFmtId="0" fontId="4" fillId="0" borderId="0" applyNumberFormat="0" applyFill="0" applyBorder="0" applyAlignment="0" applyProtection="0"/>
  </cellStyleXfs>
  <cellXfs count="581">
    <xf numFmtId="0" fontId="0" fillId="0" borderId="0" xfId="0"/>
    <xf numFmtId="0" fontId="2" fillId="2" borderId="0" xfId="0" applyFont="1" applyFill="1"/>
    <xf numFmtId="0" fontId="1" fillId="0" borderId="0" xfId="0" applyFont="1"/>
    <xf numFmtId="0" fontId="5" fillId="2" borderId="0" xfId="0" applyFont="1" applyFill="1"/>
    <xf numFmtId="0" fontId="6" fillId="2" borderId="0" xfId="0" applyFont="1" applyFill="1"/>
    <xf numFmtId="0" fontId="7" fillId="2" borderId="0" xfId="0" applyFont="1" applyFill="1"/>
    <xf numFmtId="0" fontId="5" fillId="2" borderId="0" xfId="0" applyFont="1" applyFill="1" applyAlignment="1"/>
    <xf numFmtId="0" fontId="12" fillId="2" borderId="0" xfId="0" applyFont="1" applyFill="1"/>
    <xf numFmtId="0" fontId="10" fillId="2" borderId="0" xfId="0" applyFont="1" applyFill="1"/>
    <xf numFmtId="0" fontId="6" fillId="2" borderId="0" xfId="0" applyFont="1" applyFill="1" applyBorder="1" applyAlignment="1"/>
    <xf numFmtId="0" fontId="6" fillId="2" borderId="0" xfId="0" applyFont="1" applyFill="1" applyBorder="1" applyAlignment="1">
      <alignment horizontal="left"/>
    </xf>
    <xf numFmtId="0" fontId="17" fillId="2" borderId="0" xfId="0" applyFont="1" applyFill="1" applyAlignment="1">
      <alignment horizontal="left"/>
    </xf>
    <xf numFmtId="0" fontId="12" fillId="2" borderId="0" xfId="0" applyFont="1" applyFill="1" applyAlignment="1">
      <alignment horizontal="center"/>
    </xf>
    <xf numFmtId="0" fontId="14" fillId="2" borderId="0" xfId="0" applyFont="1" applyFill="1" applyAlignment="1"/>
    <xf numFmtId="0" fontId="0" fillId="0" borderId="12" xfId="0" applyFont="1" applyFill="1" applyBorder="1" applyAlignment="1">
      <alignment wrapText="1"/>
    </xf>
    <xf numFmtId="1" fontId="6" fillId="2" borderId="0" xfId="0" applyNumberFormat="1" applyFont="1" applyFill="1" applyBorder="1" applyAlignment="1">
      <alignment horizontal="left" vertical="center" indent="1"/>
    </xf>
    <xf numFmtId="0" fontId="19" fillId="2" borderId="0" xfId="0" applyFont="1" applyFill="1" applyAlignment="1">
      <alignment horizontal="center"/>
    </xf>
    <xf numFmtId="0" fontId="10" fillId="2" borderId="9" xfId="0" applyFont="1" applyFill="1" applyBorder="1" applyAlignment="1"/>
    <xf numFmtId="0" fontId="10" fillId="2" borderId="0" xfId="0" applyFont="1" applyFill="1" applyBorder="1" applyAlignment="1"/>
    <xf numFmtId="0" fontId="5" fillId="2" borderId="0" xfId="0" applyFont="1" applyFill="1" applyAlignment="1">
      <alignment vertical="center"/>
    </xf>
    <xf numFmtId="0" fontId="5" fillId="2" borderId="20" xfId="0" applyFont="1" applyFill="1" applyBorder="1" applyAlignment="1">
      <alignment vertical="center"/>
    </xf>
    <xf numFmtId="0" fontId="12" fillId="2" borderId="20" xfId="0" applyFont="1" applyFill="1" applyBorder="1" applyAlignment="1">
      <alignment horizontal="left" vertical="center"/>
    </xf>
    <xf numFmtId="0" fontId="16" fillId="2" borderId="0" xfId="0" applyFont="1" applyFill="1"/>
    <xf numFmtId="0" fontId="22" fillId="0" borderId="0" xfId="0" applyFont="1" applyFill="1" applyAlignment="1">
      <alignment horizontal="center" vertical="top" wrapText="1"/>
    </xf>
    <xf numFmtId="0" fontId="22" fillId="0" borderId="0" xfId="0" applyFont="1" applyFill="1" applyAlignment="1">
      <alignment horizontal="center" vertical="top"/>
    </xf>
    <xf numFmtId="0" fontId="22" fillId="0" borderId="9" xfId="0" applyFont="1" applyFill="1" applyBorder="1" applyAlignment="1">
      <alignment horizontal="center" vertical="top" wrapText="1"/>
    </xf>
    <xf numFmtId="0" fontId="6" fillId="2" borderId="0" xfId="0" applyFont="1" applyFill="1" applyBorder="1"/>
    <xf numFmtId="0" fontId="12" fillId="2" borderId="0" xfId="0" applyFont="1" applyFill="1" applyBorder="1"/>
    <xf numFmtId="164" fontId="6" fillId="2" borderId="0" xfId="0" applyNumberFormat="1" applyFont="1" applyFill="1"/>
    <xf numFmtId="0" fontId="25" fillId="2" borderId="34" xfId="0" applyFont="1" applyFill="1" applyBorder="1" applyAlignment="1">
      <alignment horizontal="right"/>
    </xf>
    <xf numFmtId="0" fontId="25" fillId="2" borderId="25" xfId="0" applyFont="1" applyFill="1" applyBorder="1" applyAlignment="1">
      <alignment horizontal="right"/>
    </xf>
    <xf numFmtId="0" fontId="25" fillId="2" borderId="28" xfId="0" applyFont="1" applyFill="1" applyBorder="1" applyAlignment="1">
      <alignment horizontal="right"/>
    </xf>
    <xf numFmtId="0" fontId="11" fillId="2" borderId="36" xfId="0" applyFont="1" applyFill="1" applyBorder="1" applyAlignment="1">
      <alignment horizontal="left"/>
    </xf>
    <xf numFmtId="0" fontId="11" fillId="2" borderId="27" xfId="0" applyFont="1" applyFill="1" applyBorder="1" applyAlignment="1">
      <alignment horizontal="left"/>
    </xf>
    <xf numFmtId="0" fontId="11" fillId="2" borderId="30" xfId="0" applyFont="1" applyFill="1" applyBorder="1" applyAlignment="1">
      <alignment horizontal="left"/>
    </xf>
    <xf numFmtId="0" fontId="16" fillId="2" borderId="0" xfId="0" applyFont="1" applyFill="1" applyAlignment="1">
      <alignment horizontal="right" vertical="top"/>
    </xf>
    <xf numFmtId="0" fontId="6" fillId="2" borderId="0" xfId="0" applyFont="1" applyFill="1" applyAlignment="1">
      <alignment horizontal="center" vertical="center"/>
    </xf>
    <xf numFmtId="0" fontId="24" fillId="2" borderId="0" xfId="0" applyFont="1" applyFill="1"/>
    <xf numFmtId="0" fontId="5" fillId="2" borderId="0" xfId="0" applyFont="1" applyFill="1" applyAlignment="1">
      <alignment wrapText="1"/>
    </xf>
    <xf numFmtId="0" fontId="5" fillId="2" borderId="0" xfId="0" applyFont="1" applyFill="1" applyAlignment="1">
      <alignment horizontal="left" indent="1"/>
    </xf>
    <xf numFmtId="0" fontId="16" fillId="2" borderId="0" xfId="0" applyFont="1" applyFill="1" applyAlignment="1">
      <alignment horizontal="left" indent="1"/>
    </xf>
    <xf numFmtId="0" fontId="6" fillId="2" borderId="0" xfId="0" applyFont="1" applyFill="1" applyAlignment="1">
      <alignment horizontal="left" indent="1"/>
    </xf>
    <xf numFmtId="0" fontId="16" fillId="2" borderId="0" xfId="0" applyFont="1" applyFill="1" applyAlignment="1">
      <alignment vertical="top"/>
    </xf>
    <xf numFmtId="0" fontId="6" fillId="2" borderId="0" xfId="0" applyFont="1" applyFill="1" applyAlignment="1">
      <alignment horizontal="left" vertical="top"/>
    </xf>
    <xf numFmtId="0" fontId="16" fillId="2" borderId="0" xfId="0" applyFont="1" applyFill="1" applyAlignment="1">
      <alignment horizontal="right" indent="1"/>
    </xf>
    <xf numFmtId="0" fontId="6" fillId="2" borderId="0" xfId="0" applyFont="1" applyFill="1" applyAlignment="1">
      <alignment horizontal="right" indent="1"/>
    </xf>
    <xf numFmtId="0" fontId="12" fillId="2" borderId="0" xfId="0" applyFont="1" applyFill="1" applyAlignment="1">
      <alignment vertical="top"/>
    </xf>
    <xf numFmtId="0" fontId="0" fillId="0" borderId="4" xfId="0" applyFont="1" applyBorder="1"/>
    <xf numFmtId="0" fontId="0" fillId="0" borderId="4" xfId="0" applyFont="1" applyBorder="1" applyAlignment="1">
      <alignment wrapText="1"/>
    </xf>
    <xf numFmtId="0" fontId="0" fillId="0" borderId="12" xfId="0" applyFont="1" applyBorder="1" applyAlignment="1">
      <alignment wrapText="1"/>
    </xf>
    <xf numFmtId="0" fontId="0" fillId="0" borderId="11" xfId="0" applyFont="1" applyBorder="1"/>
    <xf numFmtId="0" fontId="40" fillId="8" borderId="4" xfId="0" applyFont="1" applyFill="1" applyBorder="1"/>
    <xf numFmtId="0" fontId="0" fillId="0" borderId="40" xfId="0" applyFont="1" applyBorder="1"/>
    <xf numFmtId="0" fontId="40" fillId="8" borderId="13" xfId="0" applyFont="1" applyFill="1" applyBorder="1"/>
    <xf numFmtId="0" fontId="40" fillId="8" borderId="14" xfId="0" applyFont="1" applyFill="1" applyBorder="1"/>
    <xf numFmtId="0" fontId="40" fillId="8" borderId="15" xfId="0" applyFont="1" applyFill="1" applyBorder="1" applyAlignment="1">
      <alignment wrapText="1"/>
    </xf>
    <xf numFmtId="0" fontId="40" fillId="8" borderId="18" xfId="0" applyFont="1" applyFill="1" applyBorder="1"/>
    <xf numFmtId="0" fontId="0" fillId="0" borderId="16" xfId="0" applyFont="1" applyBorder="1"/>
    <xf numFmtId="0" fontId="40" fillId="6" borderId="0" xfId="0" applyFont="1" applyFill="1"/>
    <xf numFmtId="0" fontId="0" fillId="0" borderId="40" xfId="0" applyNumberFormat="1" applyFont="1" applyBorder="1"/>
    <xf numFmtId="0" fontId="3" fillId="0" borderId="0" xfId="0" applyFont="1"/>
    <xf numFmtId="0" fontId="32" fillId="2" borderId="0" xfId="0" applyFont="1" applyFill="1" applyAlignment="1">
      <alignment horizontal="right" indent="1"/>
    </xf>
    <xf numFmtId="0" fontId="6" fillId="2" borderId="0" xfId="0" applyFont="1" applyFill="1" applyAlignment="1">
      <alignment horizontal="center"/>
    </xf>
    <xf numFmtId="0" fontId="12" fillId="2" borderId="0" xfId="0" applyFont="1" applyFill="1" applyAlignment="1">
      <alignment horizontal="left" vertical="center" wrapText="1"/>
    </xf>
    <xf numFmtId="0" fontId="12" fillId="2" borderId="0" xfId="0" applyFont="1" applyFill="1" applyAlignment="1">
      <alignment horizontal="left" vertical="center"/>
    </xf>
    <xf numFmtId="0" fontId="5" fillId="2" borderId="0" xfId="0" applyFont="1" applyFill="1" applyAlignment="1">
      <alignment horizontal="center" wrapText="1"/>
    </xf>
    <xf numFmtId="0" fontId="5" fillId="2" borderId="0" xfId="0" applyFont="1" applyFill="1" applyAlignment="1">
      <alignment horizontal="right" indent="1"/>
    </xf>
    <xf numFmtId="0" fontId="2" fillId="9" borderId="0" xfId="0" applyFont="1" applyFill="1"/>
    <xf numFmtId="0" fontId="2" fillId="2" borderId="0" xfId="0" applyFont="1" applyFill="1" applyAlignment="1">
      <alignment horizontal="center"/>
    </xf>
    <xf numFmtId="0" fontId="0" fillId="2" borderId="0" xfId="0" applyFill="1"/>
    <xf numFmtId="0" fontId="6" fillId="9" borderId="0" xfId="0" applyFont="1" applyFill="1"/>
    <xf numFmtId="0" fontId="5" fillId="9" borderId="0" xfId="0" applyFont="1" applyFill="1" applyAlignment="1"/>
    <xf numFmtId="0" fontId="6" fillId="9" borderId="0" xfId="0" applyFont="1" applyFill="1" applyAlignment="1"/>
    <xf numFmtId="0" fontId="18" fillId="9" borderId="0" xfId="0" applyFont="1" applyFill="1"/>
    <xf numFmtId="0" fontId="6" fillId="4" borderId="0" xfId="0" applyFont="1" applyFill="1"/>
    <xf numFmtId="0" fontId="13" fillId="4" borderId="0" xfId="0" applyFont="1" applyFill="1" applyAlignment="1"/>
    <xf numFmtId="0" fontId="14" fillId="4" borderId="0" xfId="0" applyFont="1" applyFill="1" applyAlignment="1"/>
    <xf numFmtId="0" fontId="8" fillId="4" borderId="0" xfId="0" applyFont="1" applyFill="1" applyAlignment="1"/>
    <xf numFmtId="0" fontId="9" fillId="4" borderId="0" xfId="0" applyFont="1" applyFill="1" applyAlignment="1"/>
    <xf numFmtId="0" fontId="6" fillId="9" borderId="0" xfId="0" applyFont="1" applyFill="1" applyBorder="1"/>
    <xf numFmtId="0" fontId="12" fillId="2" borderId="0" xfId="0" applyFont="1" applyFill="1" applyBorder="1" applyAlignment="1">
      <alignment horizontal="left" vertical="center"/>
    </xf>
    <xf numFmtId="0" fontId="6" fillId="2" borderId="0" xfId="0" applyFont="1" applyFill="1" applyBorder="1" applyAlignment="1">
      <alignment horizontal="left" vertical="center" wrapText="1" indent="1"/>
    </xf>
    <xf numFmtId="0" fontId="6" fillId="2" borderId="9" xfId="0" applyFont="1" applyFill="1" applyBorder="1" applyAlignment="1">
      <alignment vertical="top" wrapText="1"/>
    </xf>
    <xf numFmtId="0" fontId="16" fillId="9" borderId="0" xfId="0" applyFont="1" applyFill="1"/>
    <xf numFmtId="0" fontId="12" fillId="2" borderId="0" xfId="0" applyFont="1" applyFill="1" applyAlignment="1">
      <alignment horizontal="left" vertical="top"/>
    </xf>
    <xf numFmtId="0" fontId="30" fillId="9" borderId="0" xfId="0" applyFont="1" applyFill="1"/>
    <xf numFmtId="0" fontId="15" fillId="9" borderId="0" xfId="0" applyFont="1" applyFill="1" applyAlignment="1"/>
    <xf numFmtId="0" fontId="20" fillId="9" borderId="0" xfId="0" applyFont="1" applyFill="1" applyAlignment="1"/>
    <xf numFmtId="0" fontId="6" fillId="9" borderId="0" xfId="0" applyFont="1" applyFill="1" applyAlignment="1">
      <alignment wrapText="1"/>
    </xf>
    <xf numFmtId="0" fontId="5" fillId="9" borderId="0" xfId="0" applyFont="1" applyFill="1" applyAlignment="1">
      <alignment wrapText="1"/>
    </xf>
    <xf numFmtId="0" fontId="16" fillId="9" borderId="0" xfId="0" applyFont="1" applyFill="1" applyAlignment="1">
      <alignment horizontal="left" indent="1"/>
    </xf>
    <xf numFmtId="0" fontId="6" fillId="9" borderId="0" xfId="0" applyFont="1" applyFill="1" applyAlignment="1">
      <alignment horizontal="left" indent="1"/>
    </xf>
    <xf numFmtId="0" fontId="16" fillId="9" borderId="0" xfId="0" applyFont="1" applyFill="1" applyAlignment="1">
      <alignment vertical="top" wrapText="1"/>
    </xf>
    <xf numFmtId="0" fontId="16" fillId="2" borderId="0" xfId="0" applyFont="1" applyFill="1" applyAlignment="1">
      <alignment horizontal="center" wrapText="1"/>
    </xf>
    <xf numFmtId="0" fontId="6" fillId="9" borderId="0" xfId="0" applyFont="1" applyFill="1" applyAlignment="1">
      <alignment horizontal="left" vertical="top"/>
    </xf>
    <xf numFmtId="0" fontId="33" fillId="9" borderId="0" xfId="1" applyFont="1" applyFill="1"/>
    <xf numFmtId="0" fontId="6" fillId="2" borderId="19" xfId="0" applyFont="1" applyFill="1" applyBorder="1" applyAlignment="1">
      <alignment vertical="center"/>
    </xf>
    <xf numFmtId="0" fontId="6" fillId="2" borderId="0" xfId="0" applyFont="1" applyFill="1" applyBorder="1" applyAlignment="1">
      <alignment vertical="center"/>
    </xf>
    <xf numFmtId="0" fontId="6" fillId="2" borderId="20" xfId="0" applyFont="1" applyFill="1" applyBorder="1" applyAlignment="1">
      <alignment vertical="center"/>
    </xf>
    <xf numFmtId="0" fontId="16" fillId="2" borderId="0" xfId="0" applyFont="1" applyFill="1" applyAlignment="1">
      <alignment horizontal="right" vertical="top" indent="1"/>
    </xf>
    <xf numFmtId="0" fontId="6" fillId="9" borderId="0" xfId="0" applyFont="1" applyFill="1" applyAlignment="1">
      <alignment vertical="center"/>
    </xf>
    <xf numFmtId="0" fontId="9" fillId="9" borderId="0" xfId="0" applyFont="1" applyFill="1" applyAlignment="1">
      <alignment vertical="center" wrapText="1"/>
    </xf>
    <xf numFmtId="0" fontId="30" fillId="9" borderId="0" xfId="0" applyFont="1" applyFill="1" applyAlignment="1">
      <alignment vertical="center"/>
    </xf>
    <xf numFmtId="0" fontId="27" fillId="9" borderId="0" xfId="0" applyFont="1" applyFill="1" applyAlignment="1">
      <alignment horizontal="left"/>
    </xf>
    <xf numFmtId="0" fontId="48" fillId="9" borderId="0" xfId="0" applyFont="1" applyFill="1" applyAlignment="1">
      <alignment horizontal="left" vertical="top"/>
    </xf>
    <xf numFmtId="0" fontId="16" fillId="2" borderId="0" xfId="0" applyFont="1" applyFill="1" applyAlignment="1">
      <alignment horizontal="right" vertical="top" indent="1"/>
    </xf>
    <xf numFmtId="0" fontId="6" fillId="2" borderId="0" xfId="0" applyFont="1" applyFill="1" applyProtection="1"/>
    <xf numFmtId="0" fontId="50" fillId="2" borderId="0" xfId="0" applyFont="1" applyFill="1" applyAlignment="1"/>
    <xf numFmtId="0" fontId="0" fillId="9" borderId="0" xfId="0" applyFont="1" applyFill="1"/>
    <xf numFmtId="0" fontId="23" fillId="2" borderId="0" xfId="0" applyFont="1" applyFill="1" applyAlignment="1">
      <alignment horizontal="center"/>
    </xf>
    <xf numFmtId="0" fontId="6" fillId="2" borderId="0" xfId="0" applyFont="1" applyFill="1" applyAlignment="1">
      <alignment wrapText="1"/>
    </xf>
    <xf numFmtId="0" fontId="16" fillId="2" borderId="0" xfId="0" applyFont="1" applyFill="1" applyAlignment="1">
      <alignment horizontal="left" vertical="top" indent="1"/>
    </xf>
    <xf numFmtId="0" fontId="1" fillId="2" borderId="0" xfId="0" applyFont="1" applyFill="1" applyAlignment="1">
      <alignment horizontal="center"/>
    </xf>
    <xf numFmtId="0" fontId="0" fillId="0" borderId="0" xfId="0" applyNumberFormat="1"/>
    <xf numFmtId="0" fontId="6" fillId="2" borderId="6"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9" xfId="0" applyFont="1" applyFill="1" applyBorder="1" applyAlignment="1">
      <alignment horizontal="center" vertical="center"/>
    </xf>
    <xf numFmtId="0" fontId="1" fillId="4" borderId="0" xfId="0" applyFont="1" applyFill="1" applyAlignment="1">
      <alignment horizontal="center"/>
    </xf>
    <xf numFmtId="0" fontId="61" fillId="0" borderId="41" xfId="0" applyFont="1" applyBorder="1"/>
    <xf numFmtId="0" fontId="61" fillId="0" borderId="11" xfId="0" applyFont="1" applyBorder="1"/>
    <xf numFmtId="0" fontId="61" fillId="0" borderId="16" xfId="0" applyFont="1" applyBorder="1"/>
    <xf numFmtId="0" fontId="61" fillId="0" borderId="12" xfId="0" applyFont="1" applyBorder="1" applyAlignment="1">
      <alignment wrapText="1"/>
    </xf>
    <xf numFmtId="0" fontId="61" fillId="0" borderId="40" xfId="0" applyFont="1" applyBorder="1"/>
    <xf numFmtId="0" fontId="61" fillId="0" borderId="17" xfId="0" applyFont="1" applyBorder="1" applyAlignment="1">
      <alignment wrapText="1"/>
    </xf>
    <xf numFmtId="0" fontId="61" fillId="0" borderId="12" xfId="0" applyFont="1" applyFill="1" applyBorder="1" applyAlignment="1">
      <alignment wrapText="1"/>
    </xf>
    <xf numFmtId="0" fontId="61" fillId="0" borderId="40" xfId="0" applyNumberFormat="1" applyFont="1" applyBorder="1"/>
    <xf numFmtId="0" fontId="21" fillId="2" borderId="0" xfId="0" applyFont="1" applyFill="1" applyAlignment="1">
      <alignment horizontal="left" vertical="top"/>
    </xf>
    <xf numFmtId="0" fontId="28" fillId="2" borderId="0" xfId="0" applyFont="1" applyFill="1" applyAlignment="1">
      <alignment vertical="top"/>
    </xf>
    <xf numFmtId="0" fontId="30" fillId="2" borderId="0" xfId="0" applyFont="1" applyFill="1" applyAlignment="1">
      <alignment horizontal="left" vertical="top"/>
    </xf>
    <xf numFmtId="0" fontId="6" fillId="0" borderId="0" xfId="0" applyFont="1" applyFill="1" applyAlignment="1">
      <alignment wrapText="1"/>
    </xf>
    <xf numFmtId="0" fontId="21" fillId="0" borderId="24" xfId="0" applyFont="1" applyFill="1" applyBorder="1" applyAlignment="1">
      <alignment vertical="center"/>
    </xf>
    <xf numFmtId="0" fontId="21" fillId="0" borderId="42" xfId="0" applyFont="1" applyFill="1" applyBorder="1" applyAlignment="1">
      <alignment vertical="center"/>
    </xf>
    <xf numFmtId="0" fontId="5" fillId="13" borderId="24" xfId="0" applyFont="1" applyFill="1" applyBorder="1"/>
    <xf numFmtId="0" fontId="63" fillId="9" borderId="0" xfId="0" applyFont="1" applyFill="1" applyAlignment="1"/>
    <xf numFmtId="0" fontId="64" fillId="9" borderId="0" xfId="0" applyFont="1" applyFill="1" applyAlignment="1"/>
    <xf numFmtId="0" fontId="30" fillId="9" borderId="0" xfId="0" applyFont="1" applyFill="1" applyAlignment="1">
      <alignment wrapText="1"/>
    </xf>
    <xf numFmtId="0" fontId="62" fillId="9" borderId="0" xfId="0" applyFont="1" applyFill="1" applyAlignment="1">
      <alignment wrapText="1"/>
    </xf>
    <xf numFmtId="0" fontId="0" fillId="2" borderId="0" xfId="0" applyFill="1" applyAlignment="1" applyProtection="1">
      <alignment wrapText="1"/>
    </xf>
    <xf numFmtId="0" fontId="0" fillId="2" borderId="0" xfId="0" applyFill="1" applyProtection="1"/>
    <xf numFmtId="0" fontId="0" fillId="0" borderId="0" xfId="0" applyProtection="1"/>
    <xf numFmtId="0" fontId="0" fillId="0" borderId="0" xfId="0" applyAlignment="1" applyProtection="1">
      <alignment vertical="center"/>
    </xf>
    <xf numFmtId="0" fontId="0" fillId="0" borderId="0" xfId="0" applyFill="1" applyAlignment="1" applyProtection="1">
      <alignment wrapText="1"/>
    </xf>
    <xf numFmtId="0" fontId="0" fillId="0" borderId="0" xfId="0" applyAlignment="1" applyProtection="1">
      <alignment wrapText="1"/>
    </xf>
    <xf numFmtId="0" fontId="6" fillId="0" borderId="0" xfId="0" applyFont="1" applyFill="1" applyBorder="1" applyAlignment="1" applyProtection="1">
      <alignment vertical="top" wrapText="1"/>
    </xf>
    <xf numFmtId="0" fontId="21" fillId="0" borderId="0" xfId="0" applyFont="1" applyFill="1" applyBorder="1" applyAlignment="1" applyProtection="1">
      <alignment vertical="top" wrapText="1"/>
    </xf>
    <xf numFmtId="0" fontId="54" fillId="0" borderId="0" xfId="0" applyFont="1" applyFill="1" applyBorder="1" applyAlignment="1" applyProtection="1">
      <alignment vertical="top" wrapText="1"/>
    </xf>
    <xf numFmtId="0" fontId="6" fillId="0" borderId="0" xfId="0" applyFont="1" applyFill="1" applyBorder="1" applyAlignment="1" applyProtection="1">
      <alignment horizontal="left" vertical="top" wrapText="1"/>
    </xf>
    <xf numFmtId="0" fontId="0" fillId="0" borderId="0" xfId="0" applyFill="1" applyAlignment="1" applyProtection="1">
      <alignment vertical="top" wrapText="1"/>
    </xf>
    <xf numFmtId="0" fontId="1" fillId="14" borderId="0" xfId="0" applyFont="1" applyFill="1" applyAlignment="1" applyProtection="1">
      <alignment wrapText="1"/>
      <protection locked="0"/>
    </xf>
    <xf numFmtId="0" fontId="0" fillId="0" borderId="0" xfId="0" applyAlignment="1" applyProtection="1">
      <alignment wrapText="1"/>
      <protection locked="0"/>
    </xf>
    <xf numFmtId="0" fontId="0" fillId="0" borderId="0" xfId="0" applyAlignment="1" applyProtection="1">
      <alignment vertical="top" wrapText="1"/>
    </xf>
    <xf numFmtId="0" fontId="37" fillId="0" borderId="0" xfId="0" applyFont="1" applyFill="1" applyAlignment="1" applyProtection="1">
      <alignment vertical="top" wrapText="1"/>
    </xf>
    <xf numFmtId="0" fontId="0" fillId="0" borderId="0" xfId="0" applyFont="1" applyFill="1" applyBorder="1" applyAlignment="1" applyProtection="1">
      <alignment vertical="top" wrapText="1"/>
    </xf>
    <xf numFmtId="0" fontId="0" fillId="0" borderId="0" xfId="0" applyFont="1" applyFill="1" applyAlignment="1" applyProtection="1">
      <alignment vertical="top" wrapText="1"/>
    </xf>
    <xf numFmtId="0" fontId="0" fillId="0" borderId="4" xfId="0" applyFill="1" applyBorder="1" applyAlignment="1" applyProtection="1">
      <alignment vertical="top" wrapText="1"/>
    </xf>
    <xf numFmtId="0" fontId="0" fillId="0" borderId="0" xfId="0" applyFill="1" applyBorder="1" applyAlignment="1" applyProtection="1">
      <alignment vertical="top" wrapText="1"/>
    </xf>
    <xf numFmtId="0" fontId="57" fillId="6" borderId="0" xfId="0" applyFont="1" applyFill="1" applyProtection="1"/>
    <xf numFmtId="0" fontId="6" fillId="12" borderId="0" xfId="0" applyFont="1" applyFill="1" applyBorder="1" applyAlignment="1" applyProtection="1">
      <alignment vertical="top" wrapText="1"/>
      <protection locked="0"/>
    </xf>
    <xf numFmtId="0" fontId="21" fillId="12" borderId="0" xfId="0" applyFont="1" applyFill="1" applyBorder="1" applyAlignment="1" applyProtection="1">
      <alignment vertical="top" wrapText="1"/>
      <protection locked="0"/>
    </xf>
    <xf numFmtId="0" fontId="52" fillId="12" borderId="0" xfId="0" applyFont="1" applyFill="1" applyBorder="1" applyAlignment="1" applyProtection="1">
      <alignment vertical="top" wrapText="1"/>
      <protection locked="0"/>
    </xf>
    <xf numFmtId="0" fontId="53" fillId="12" borderId="0" xfId="0" applyFont="1" applyFill="1" applyBorder="1" applyAlignment="1" applyProtection="1">
      <alignment vertical="top" wrapText="1"/>
      <protection locked="0"/>
    </xf>
    <xf numFmtId="0" fontId="54" fillId="12" borderId="0" xfId="0" applyFont="1" applyFill="1" applyBorder="1" applyAlignment="1" applyProtection="1">
      <alignment vertical="top" wrapText="1"/>
      <protection locked="0"/>
    </xf>
    <xf numFmtId="0" fontId="0" fillId="12" borderId="0" xfId="0" applyFill="1" applyAlignment="1" applyProtection="1">
      <alignment vertical="top" wrapText="1"/>
      <protection locked="0"/>
    </xf>
    <xf numFmtId="0" fontId="6" fillId="13" borderId="0" xfId="0" applyFont="1" applyFill="1"/>
    <xf numFmtId="0" fontId="65" fillId="9" borderId="0" xfId="0" applyFont="1" applyFill="1"/>
    <xf numFmtId="0" fontId="59" fillId="9" borderId="0" xfId="0" applyFont="1" applyFill="1" applyAlignment="1">
      <alignment vertical="center"/>
    </xf>
    <xf numFmtId="0" fontId="3" fillId="9" borderId="0" xfId="0" applyFont="1" applyFill="1"/>
    <xf numFmtId="0" fontId="44" fillId="2" borderId="0" xfId="0" applyFont="1" applyFill="1" applyAlignment="1">
      <alignment horizontal="right"/>
    </xf>
    <xf numFmtId="0" fontId="44" fillId="2" borderId="0" xfId="0" applyFont="1" applyFill="1" applyAlignment="1">
      <alignment horizontal="left"/>
    </xf>
    <xf numFmtId="0" fontId="25" fillId="2" borderId="0" xfId="0" applyFont="1" applyFill="1" applyAlignment="1"/>
    <xf numFmtId="0" fontId="27" fillId="2" borderId="0" xfId="0" applyFont="1" applyFill="1" applyAlignment="1">
      <alignment horizontal="center" vertical="center"/>
    </xf>
    <xf numFmtId="0" fontId="45" fillId="2" borderId="9" xfId="0" applyFont="1" applyFill="1" applyBorder="1" applyAlignment="1">
      <alignment vertical="top"/>
    </xf>
    <xf numFmtId="0" fontId="28" fillId="2" borderId="9" xfId="0" applyFont="1" applyFill="1" applyBorder="1" applyAlignment="1"/>
    <xf numFmtId="0" fontId="5" fillId="2" borderId="0" xfId="0" applyFont="1" applyFill="1" applyAlignment="1">
      <alignment vertical="top"/>
    </xf>
    <xf numFmtId="0" fontId="45" fillId="2" borderId="0" xfId="0" applyFont="1" applyFill="1" applyAlignment="1">
      <alignment horizontal="left" vertical="top"/>
    </xf>
    <xf numFmtId="167" fontId="24" fillId="2" borderId="35" xfId="0" applyNumberFormat="1" applyFont="1" applyFill="1" applyBorder="1" applyAlignment="1">
      <alignment horizontal="center"/>
    </xf>
    <xf numFmtId="167" fontId="24" fillId="2" borderId="26" xfId="0" applyNumberFormat="1" applyFont="1" applyFill="1" applyBorder="1" applyAlignment="1">
      <alignment horizontal="center"/>
    </xf>
    <xf numFmtId="167" fontId="24" fillId="2" borderId="29" xfId="0" applyNumberFormat="1" applyFont="1" applyFill="1" applyBorder="1" applyAlignment="1">
      <alignment horizontal="center"/>
    </xf>
    <xf numFmtId="0" fontId="18" fillId="9" borderId="0" xfId="0" applyFont="1" applyFill="1" applyAlignment="1">
      <alignment wrapText="1"/>
    </xf>
    <xf numFmtId="0" fontId="27" fillId="2" borderId="0" xfId="0" applyFont="1" applyFill="1"/>
    <xf numFmtId="0" fontId="6" fillId="0" borderId="0" xfId="0" applyFont="1" applyFill="1" applyAlignment="1" applyProtection="1">
      <alignment vertical="center" wrapText="1"/>
      <protection locked="0"/>
    </xf>
    <xf numFmtId="0" fontId="6" fillId="0" borderId="0" xfId="0" applyFont="1" applyFill="1" applyAlignment="1" applyProtection="1">
      <alignment vertical="center"/>
      <protection locked="0"/>
    </xf>
    <xf numFmtId="164" fontId="6" fillId="0" borderId="0" xfId="0" applyNumberFormat="1" applyFont="1" applyFill="1" applyAlignment="1" applyProtection="1">
      <alignment vertical="center"/>
      <protection locked="0"/>
    </xf>
    <xf numFmtId="0" fontId="42" fillId="0" borderId="0" xfId="0" applyFont="1" applyFill="1" applyAlignment="1" applyProtection="1">
      <alignment vertical="center"/>
      <protection locked="0"/>
    </xf>
    <xf numFmtId="164" fontId="42" fillId="0" borderId="0" xfId="0" applyNumberFormat="1" applyFont="1" applyFill="1" applyAlignment="1" applyProtection="1">
      <alignment vertical="center"/>
      <protection locked="0"/>
    </xf>
    <xf numFmtId="0" fontId="15" fillId="6" borderId="0" xfId="0" applyFont="1" applyFill="1" applyAlignment="1"/>
    <xf numFmtId="0" fontId="47" fillId="6" borderId="0" xfId="0" applyFont="1" applyFill="1" applyAlignment="1">
      <alignment vertical="top"/>
    </xf>
    <xf numFmtId="0" fontId="15" fillId="13" borderId="0" xfId="0" applyFont="1" applyFill="1" applyAlignment="1"/>
    <xf numFmtId="0" fontId="47" fillId="13" borderId="0" xfId="0" applyFont="1" applyFill="1" applyAlignment="1">
      <alignment vertical="top"/>
    </xf>
    <xf numFmtId="0" fontId="6" fillId="2" borderId="0" xfId="0" applyFont="1" applyFill="1" applyAlignment="1"/>
    <xf numFmtId="0" fontId="46" fillId="2" borderId="0" xfId="0" applyFont="1" applyFill="1" applyAlignment="1">
      <alignment wrapText="1"/>
    </xf>
    <xf numFmtId="0" fontId="20" fillId="2" borderId="0" xfId="0" applyFont="1" applyFill="1" applyAlignment="1"/>
    <xf numFmtId="0" fontId="6" fillId="6" borderId="0" xfId="0" applyFont="1" applyFill="1" applyAlignment="1"/>
    <xf numFmtId="0" fontId="20" fillId="6" borderId="0" xfId="0" applyFont="1" applyFill="1" applyAlignment="1"/>
    <xf numFmtId="0" fontId="15" fillId="2" borderId="0" xfId="0" applyFont="1" applyFill="1" applyAlignment="1"/>
    <xf numFmtId="0" fontId="20" fillId="13" borderId="0" xfId="0" applyFont="1" applyFill="1" applyAlignment="1"/>
    <xf numFmtId="0" fontId="15" fillId="6" borderId="0" xfId="0" applyFont="1" applyFill="1" applyAlignment="1">
      <alignment vertical="center"/>
    </xf>
    <xf numFmtId="0" fontId="15" fillId="2" borderId="0" xfId="0" applyFont="1" applyFill="1" applyAlignment="1">
      <alignment vertical="center"/>
    </xf>
    <xf numFmtId="49" fontId="0" fillId="0" borderId="0" xfId="0" applyNumberFormat="1"/>
    <xf numFmtId="14" fontId="0" fillId="0" borderId="0" xfId="0" applyNumberFormat="1"/>
    <xf numFmtId="0" fontId="5" fillId="9" borderId="0" xfId="0" applyFont="1" applyFill="1"/>
    <xf numFmtId="0" fontId="6" fillId="2" borderId="0" xfId="0" applyFont="1" applyFill="1" applyAlignment="1" applyProtection="1">
      <alignment horizontal="left" indent="1"/>
    </xf>
    <xf numFmtId="0" fontId="0" fillId="0" borderId="0" xfId="0" applyAlignment="1">
      <alignment wrapText="1"/>
    </xf>
    <xf numFmtId="0" fontId="61" fillId="0" borderId="4" xfId="0" applyFont="1" applyBorder="1"/>
    <xf numFmtId="0" fontId="69" fillId="0" borderId="40" xfId="0" applyFont="1" applyBorder="1"/>
    <xf numFmtId="0" fontId="69" fillId="0" borderId="40" xfId="0" applyFont="1" applyBorder="1" applyAlignment="1">
      <alignment wrapText="1"/>
    </xf>
    <xf numFmtId="0" fontId="69" fillId="0" borderId="4" xfId="0" applyFont="1" applyBorder="1"/>
    <xf numFmtId="22" fontId="0" fillId="0" borderId="0" xfId="0" applyNumberFormat="1"/>
    <xf numFmtId="0" fontId="71" fillId="0" borderId="11" xfId="0" applyFont="1" applyBorder="1"/>
    <xf numFmtId="0" fontId="71" fillId="0" borderId="4" xfId="0" applyFont="1" applyBorder="1"/>
    <xf numFmtId="0" fontId="71" fillId="0" borderId="12" xfId="0" applyFont="1" applyBorder="1" applyAlignment="1">
      <alignment wrapText="1"/>
    </xf>
    <xf numFmtId="0" fontId="71" fillId="0" borderId="40" xfId="0" applyNumberFormat="1" applyFont="1" applyBorder="1"/>
    <xf numFmtId="0" fontId="6" fillId="2" borderId="0" xfId="0" applyFont="1" applyFill="1" applyAlignment="1">
      <alignment horizontal="center"/>
    </xf>
    <xf numFmtId="0" fontId="7" fillId="2" borderId="0" xfId="0" applyFont="1" applyFill="1" applyAlignment="1">
      <alignment horizontal="center"/>
    </xf>
    <xf numFmtId="0" fontId="21" fillId="2" borderId="0" xfId="0" applyFont="1" applyFill="1" applyAlignment="1">
      <alignment horizontal="right" vertical="top"/>
    </xf>
    <xf numFmtId="0" fontId="7" fillId="2" borderId="0" xfId="0" applyFont="1" applyFill="1" applyAlignment="1">
      <alignment horizontal="left"/>
    </xf>
    <xf numFmtId="0" fontId="34" fillId="2" borderId="0" xfId="0" applyFont="1" applyFill="1" applyAlignment="1">
      <alignment wrapText="1"/>
    </xf>
    <xf numFmtId="0" fontId="73" fillId="0" borderId="0" xfId="0" applyFont="1" applyFill="1" applyAlignment="1" applyProtection="1">
      <alignment vertical="top" wrapText="1"/>
    </xf>
    <xf numFmtId="0" fontId="75" fillId="9" borderId="0" xfId="0" applyFont="1" applyFill="1" applyProtection="1"/>
    <xf numFmtId="0" fontId="12" fillId="2" borderId="0" xfId="0" applyFont="1" applyFill="1" applyAlignment="1">
      <alignment horizontal="left" vertical="top" indent="1"/>
    </xf>
    <xf numFmtId="0" fontId="5" fillId="2" borderId="0" xfId="0" applyFont="1" applyFill="1" applyAlignment="1">
      <alignment horizontal="left" indent="2"/>
    </xf>
    <xf numFmtId="0" fontId="12" fillId="2" borderId="0" xfId="0" applyFont="1" applyFill="1" applyAlignment="1">
      <alignment horizontal="left" vertical="top" indent="2"/>
    </xf>
    <xf numFmtId="0" fontId="30" fillId="9" borderId="0" xfId="0" applyFont="1" applyFill="1" applyBorder="1"/>
    <xf numFmtId="0" fontId="27" fillId="2" borderId="0" xfId="0" applyFont="1" applyFill="1" applyAlignment="1">
      <alignment horizontal="left" vertical="top" indent="1"/>
    </xf>
    <xf numFmtId="0" fontId="19" fillId="2" borderId="0" xfId="0" applyFont="1" applyFill="1" applyAlignment="1">
      <alignment horizontal="left" vertical="top" indent="1"/>
    </xf>
    <xf numFmtId="0" fontId="61" fillId="0" borderId="0" xfId="0" applyFont="1"/>
    <xf numFmtId="49" fontId="0" fillId="0" borderId="0" xfId="0" quotePrefix="1" applyNumberFormat="1"/>
    <xf numFmtId="0" fontId="16" fillId="2" borderId="0" xfId="0" applyFont="1" applyFill="1" applyAlignment="1">
      <alignment horizontal="left" vertical="top"/>
    </xf>
    <xf numFmtId="0" fontId="16" fillId="2" borderId="0" xfId="0" applyFont="1" applyFill="1" applyAlignment="1">
      <alignment horizontal="left" vertical="top" indent="1"/>
    </xf>
    <xf numFmtId="0" fontId="76" fillId="0" borderId="0" xfId="0" applyFont="1" applyFill="1" applyAlignment="1" applyProtection="1">
      <alignment vertical="top" wrapText="1"/>
    </xf>
    <xf numFmtId="0" fontId="6" fillId="2" borderId="6" xfId="0" applyFont="1" applyFill="1" applyBorder="1"/>
    <xf numFmtId="0" fontId="12" fillId="2" borderId="0" xfId="0" applyFont="1" applyFill="1" applyAlignment="1">
      <alignment horizontal="left" vertical="top" wrapText="1" indent="1"/>
    </xf>
    <xf numFmtId="0" fontId="0" fillId="0" borderId="0" xfId="0" applyAlignment="1">
      <alignment vertical="top" wrapText="1"/>
    </xf>
    <xf numFmtId="0" fontId="70" fillId="13" borderId="0" xfId="1" applyFont="1" applyFill="1" applyAlignment="1" applyProtection="1">
      <alignment horizontal="left"/>
      <protection locked="0"/>
    </xf>
    <xf numFmtId="0" fontId="66" fillId="15" borderId="0" xfId="0" applyFont="1" applyFill="1" applyAlignment="1" applyProtection="1">
      <alignment horizontal="left" vertical="top" wrapText="1"/>
    </xf>
    <xf numFmtId="2" fontId="0" fillId="0" borderId="0" xfId="0" applyNumberFormat="1" applyAlignment="1">
      <alignment horizontal="right"/>
    </xf>
    <xf numFmtId="0" fontId="57" fillId="6" borderId="0" xfId="0" applyFont="1" applyFill="1" applyAlignment="1" applyProtection="1">
      <alignment horizontal="center" vertical="center"/>
    </xf>
    <xf numFmtId="0" fontId="40" fillId="6" borderId="0" xfId="0" applyFont="1" applyFill="1" applyAlignment="1" applyProtection="1">
      <alignment vertical="center"/>
    </xf>
    <xf numFmtId="0" fontId="37" fillId="16" borderId="0" xfId="0" applyFont="1" applyFill="1" applyAlignment="1" applyProtection="1">
      <alignment vertical="top" wrapText="1"/>
    </xf>
    <xf numFmtId="0" fontId="0" fillId="16" borderId="0" xfId="0" applyFill="1" applyAlignment="1" applyProtection="1">
      <alignment vertical="top" wrapText="1"/>
    </xf>
    <xf numFmtId="0" fontId="79" fillId="16" borderId="0" xfId="0" applyFont="1" applyFill="1" applyAlignment="1" applyProtection="1">
      <alignment vertical="top" wrapText="1"/>
    </xf>
    <xf numFmtId="0" fontId="74" fillId="16" borderId="0" xfId="0" applyFont="1" applyFill="1" applyAlignment="1" applyProtection="1">
      <alignment vertical="top" wrapText="1"/>
    </xf>
    <xf numFmtId="0" fontId="58" fillId="2" borderId="0" xfId="0" applyFont="1" applyFill="1" applyAlignment="1" applyProtection="1">
      <alignment horizontal="left" wrapText="1"/>
      <protection locked="0"/>
    </xf>
    <xf numFmtId="0" fontId="81" fillId="2" borderId="0" xfId="0" applyFont="1" applyFill="1" applyAlignment="1" applyProtection="1">
      <alignment wrapText="1"/>
    </xf>
    <xf numFmtId="0" fontId="57" fillId="9" borderId="0" xfId="0" applyFont="1" applyFill="1" applyProtection="1"/>
    <xf numFmtId="0" fontId="82" fillId="16" borderId="0" xfId="0" applyFont="1" applyFill="1" applyAlignment="1" applyProtection="1">
      <alignment horizontal="center" vertical="center" wrapText="1"/>
    </xf>
    <xf numFmtId="0" fontId="57" fillId="17" borderId="0" xfId="0" applyFont="1" applyFill="1" applyAlignment="1" applyProtection="1">
      <alignment horizontal="left" wrapText="1" indent="1"/>
    </xf>
    <xf numFmtId="0" fontId="57" fillId="17" borderId="0" xfId="0" applyFont="1" applyFill="1" applyAlignment="1" applyProtection="1">
      <alignment horizontal="left" indent="1"/>
    </xf>
    <xf numFmtId="0" fontId="40" fillId="6" borderId="0" xfId="0" applyFont="1" applyFill="1" applyAlignment="1" applyProtection="1">
      <alignment wrapText="1"/>
    </xf>
    <xf numFmtId="0" fontId="27" fillId="6" borderId="0" xfId="0" applyFont="1" applyFill="1" applyBorder="1" applyAlignment="1" applyProtection="1">
      <alignment wrapText="1"/>
    </xf>
    <xf numFmtId="0" fontId="23" fillId="2" borderId="0" xfId="0" applyFont="1" applyFill="1" applyAlignment="1">
      <alignment horizontal="left"/>
    </xf>
    <xf numFmtId="0" fontId="21" fillId="16" borderId="0" xfId="0" applyFont="1" applyFill="1" applyAlignment="1" applyProtection="1">
      <alignment vertical="top" wrapText="1"/>
    </xf>
    <xf numFmtId="0" fontId="5" fillId="2" borderId="0" xfId="0" applyFont="1" applyFill="1" applyAlignment="1">
      <alignment horizontal="right"/>
    </xf>
    <xf numFmtId="0" fontId="0" fillId="13" borderId="0" xfId="0" applyFill="1"/>
    <xf numFmtId="0" fontId="19" fillId="13" borderId="0" xfId="0" applyFont="1" applyFill="1" applyAlignment="1"/>
    <xf numFmtId="0" fontId="15" fillId="9" borderId="0" xfId="0" applyFont="1" applyFill="1" applyAlignment="1">
      <alignment vertical="center"/>
    </xf>
    <xf numFmtId="0" fontId="0" fillId="9" borderId="0" xfId="0" applyFill="1"/>
    <xf numFmtId="0" fontId="19" fillId="9" borderId="0" xfId="0" applyFont="1" applyFill="1" applyAlignment="1"/>
    <xf numFmtId="0" fontId="14" fillId="9" borderId="0" xfId="0" applyFont="1" applyFill="1" applyAlignment="1"/>
    <xf numFmtId="0" fontId="0" fillId="6" borderId="0" xfId="0" applyFill="1"/>
    <xf numFmtId="0" fontId="85" fillId="13" borderId="0" xfId="0" applyFont="1" applyFill="1" applyAlignment="1">
      <alignment vertical="top" wrapText="1"/>
    </xf>
    <xf numFmtId="0" fontId="86" fillId="13" borderId="0" xfId="0" applyFont="1" applyFill="1" applyAlignment="1">
      <alignment vertical="top" wrapText="1"/>
    </xf>
    <xf numFmtId="0" fontId="0" fillId="13" borderId="0" xfId="0" applyFill="1" applyAlignment="1">
      <alignment horizontal="left" wrapText="1"/>
    </xf>
    <xf numFmtId="0" fontId="1" fillId="13" borderId="0" xfId="0" applyFont="1" applyFill="1"/>
    <xf numFmtId="0" fontId="70" fillId="13" borderId="0" xfId="1" applyFont="1" applyFill="1" applyAlignment="1" applyProtection="1">
      <protection locked="0"/>
    </xf>
    <xf numFmtId="0" fontId="1" fillId="13" borderId="0" xfId="0" applyFont="1" applyFill="1" applyAlignment="1">
      <alignment vertical="center"/>
    </xf>
    <xf numFmtId="0" fontId="0" fillId="13" borderId="0" xfId="0" applyFill="1" applyAlignment="1">
      <alignment vertical="center"/>
    </xf>
    <xf numFmtId="0" fontId="0" fillId="13" borderId="0" xfId="0" applyFill="1" applyAlignment="1">
      <alignment horizontal="left" vertical="center"/>
    </xf>
    <xf numFmtId="0" fontId="73" fillId="9" borderId="0" xfId="0" applyFont="1" applyFill="1"/>
    <xf numFmtId="0" fontId="63" fillId="9" borderId="0" xfId="0" applyFont="1" applyFill="1" applyAlignment="1">
      <alignment vertical="center"/>
    </xf>
    <xf numFmtId="0" fontId="88" fillId="9" borderId="0" xfId="0" applyFont="1" applyFill="1" applyAlignment="1"/>
    <xf numFmtId="0" fontId="9" fillId="9" borderId="0" xfId="0" applyFont="1" applyFill="1" applyAlignment="1"/>
    <xf numFmtId="0" fontId="0" fillId="2" borderId="0" xfId="0" applyFill="1" applyAlignment="1">
      <alignment vertical="center"/>
    </xf>
    <xf numFmtId="0" fontId="0" fillId="0" borderId="0" xfId="0" applyFont="1" applyBorder="1"/>
    <xf numFmtId="0" fontId="89" fillId="0" borderId="12" xfId="0" applyFont="1" applyBorder="1" applyAlignment="1">
      <alignment wrapText="1"/>
    </xf>
    <xf numFmtId="10" fontId="6" fillId="2" borderId="0" xfId="0" applyNumberFormat="1" applyFont="1" applyFill="1" applyBorder="1" applyAlignment="1" applyProtection="1">
      <alignment horizontal="center" vertical="center" wrapText="1"/>
      <protection locked="0"/>
    </xf>
    <xf numFmtId="0" fontId="90" fillId="16" borderId="0" xfId="0" applyFont="1" applyFill="1" applyAlignment="1" applyProtection="1">
      <alignment horizontal="center" vertical="center" wrapText="1"/>
    </xf>
    <xf numFmtId="0" fontId="91" fillId="16" borderId="0" xfId="0" applyFont="1" applyFill="1" applyAlignment="1" applyProtection="1">
      <alignment vertical="top" wrapText="1"/>
    </xf>
    <xf numFmtId="0" fontId="92" fillId="0" borderId="0" xfId="0" applyFont="1" applyFill="1" applyAlignment="1" applyProtection="1">
      <alignment vertical="top" wrapText="1"/>
    </xf>
    <xf numFmtId="0" fontId="20" fillId="6" borderId="0" xfId="0" applyFont="1" applyFill="1" applyAlignment="1">
      <alignment vertical="top"/>
    </xf>
    <xf numFmtId="0" fontId="38" fillId="13" borderId="0" xfId="0" applyFont="1" applyFill="1" applyAlignment="1">
      <alignment vertical="top"/>
    </xf>
    <xf numFmtId="0" fontId="1" fillId="13" borderId="0" xfId="0" applyFont="1" applyFill="1" applyAlignment="1">
      <alignment horizontal="left"/>
    </xf>
    <xf numFmtId="0" fontId="16" fillId="2" borderId="0" xfId="0" applyFont="1" applyFill="1" applyAlignment="1">
      <alignment horizontal="left" vertical="top" indent="1"/>
    </xf>
    <xf numFmtId="0" fontId="1" fillId="13" borderId="0" xfId="0" applyFont="1" applyFill="1" applyAlignment="1">
      <alignment horizontal="left" wrapText="1"/>
    </xf>
    <xf numFmtId="0" fontId="1" fillId="13" borderId="0" xfId="0" applyFont="1" applyFill="1" applyAlignment="1">
      <alignment horizontal="left" indent="1"/>
    </xf>
    <xf numFmtId="0" fontId="38" fillId="13" borderId="0" xfId="0" applyFont="1" applyFill="1" applyAlignment="1">
      <alignment horizontal="left" vertical="top" indent="1"/>
    </xf>
    <xf numFmtId="0" fontId="87" fillId="13" borderId="0" xfId="0" applyFont="1" applyFill="1" applyAlignment="1">
      <alignment horizontal="left"/>
    </xf>
    <xf numFmtId="0" fontId="1" fillId="13" borderId="0" xfId="0" applyFont="1" applyFill="1" applyAlignment="1">
      <alignment horizontal="left" wrapText="1" indent="1"/>
    </xf>
    <xf numFmtId="0" fontId="38" fillId="13" borderId="0" xfId="0" applyFont="1" applyFill="1" applyAlignment="1">
      <alignment horizontal="left" vertical="top"/>
    </xf>
    <xf numFmtId="0" fontId="38" fillId="13" borderId="0" xfId="0" applyFont="1" applyFill="1" applyAlignment="1">
      <alignment vertical="top" wrapText="1"/>
    </xf>
    <xf numFmtId="0" fontId="16" fillId="2" borderId="0" xfId="0" applyFont="1" applyFill="1" applyAlignment="1">
      <alignment horizontal="left" vertical="top"/>
    </xf>
    <xf numFmtId="0" fontId="16" fillId="2" borderId="0" xfId="0" applyFont="1" applyFill="1" applyAlignment="1">
      <alignment horizontal="left" vertical="top" indent="1"/>
    </xf>
    <xf numFmtId="0" fontId="1" fillId="13" borderId="0" xfId="0" applyFont="1" applyFill="1" applyAlignment="1">
      <alignment horizontal="left" wrapText="1"/>
    </xf>
    <xf numFmtId="0" fontId="94" fillId="16" borderId="0" xfId="0" applyFont="1" applyFill="1" applyAlignment="1" applyProtection="1">
      <alignment vertical="top" wrapText="1"/>
    </xf>
    <xf numFmtId="0" fontId="95" fillId="0" borderId="0" xfId="0" applyFont="1" applyFill="1" applyAlignment="1" applyProtection="1">
      <alignment vertical="top" wrapText="1"/>
    </xf>
    <xf numFmtId="0" fontId="31" fillId="2" borderId="0" xfId="0" applyFont="1" applyFill="1" applyAlignment="1">
      <alignment horizontal="left" wrapText="1"/>
    </xf>
    <xf numFmtId="0" fontId="96" fillId="16" borderId="0" xfId="0" applyFont="1" applyFill="1" applyAlignment="1" applyProtection="1">
      <alignment horizontal="center" vertical="center" wrapText="1"/>
    </xf>
    <xf numFmtId="0" fontId="1" fillId="13" borderId="0" xfId="0" applyFont="1" applyFill="1" applyAlignment="1">
      <alignment wrapText="1"/>
    </xf>
    <xf numFmtId="0" fontId="38" fillId="2" borderId="0" xfId="0" applyFont="1" applyFill="1" applyAlignment="1">
      <alignment vertical="top"/>
    </xf>
    <xf numFmtId="0" fontId="3" fillId="2" borderId="0" xfId="0" applyFont="1" applyFill="1"/>
    <xf numFmtId="0" fontId="1" fillId="0" borderId="0" xfId="0" applyFont="1" applyAlignment="1">
      <alignment horizontal="center" wrapText="1"/>
    </xf>
    <xf numFmtId="0" fontId="23" fillId="2" borderId="0" xfId="0" applyFont="1" applyFill="1" applyAlignment="1">
      <alignment horizontal="center" vertical="center"/>
    </xf>
    <xf numFmtId="0" fontId="59" fillId="4" borderId="0" xfId="0" applyFont="1" applyFill="1" applyAlignment="1">
      <alignment horizontal="center" vertical="center"/>
    </xf>
    <xf numFmtId="0" fontId="47" fillId="6" borderId="0" xfId="0" applyFont="1" applyFill="1" applyAlignment="1">
      <alignment horizontal="left" vertical="top"/>
    </xf>
    <xf numFmtId="0" fontId="15" fillId="6" borderId="0" xfId="0" applyFont="1" applyFill="1" applyAlignment="1">
      <alignment horizontal="left" wrapText="1"/>
    </xf>
    <xf numFmtId="0" fontId="60" fillId="4" borderId="0" xfId="1" applyFont="1" applyFill="1" applyAlignment="1" applyProtection="1">
      <alignment horizontal="center" vertical="center"/>
      <protection locked="0"/>
    </xf>
    <xf numFmtId="0" fontId="3" fillId="2" borderId="0" xfId="0" applyFont="1" applyFill="1" applyAlignment="1">
      <alignment horizontal="left"/>
    </xf>
    <xf numFmtId="0" fontId="2" fillId="2" borderId="0" xfId="0" applyFont="1" applyFill="1" applyAlignment="1">
      <alignment horizontal="left" wrapText="1"/>
    </xf>
    <xf numFmtId="0" fontId="67" fillId="4" borderId="0" xfId="0" applyFont="1" applyFill="1" applyAlignment="1">
      <alignment horizontal="center" vertical="center"/>
    </xf>
    <xf numFmtId="0" fontId="3" fillId="2" borderId="0" xfId="0" applyFont="1" applyFill="1" applyAlignment="1">
      <alignment horizontal="left" wrapText="1"/>
    </xf>
    <xf numFmtId="0" fontId="38" fillId="2" borderId="0" xfId="0" applyFont="1" applyFill="1" applyAlignment="1">
      <alignment horizontal="left" vertical="top" wrapText="1"/>
    </xf>
    <xf numFmtId="0" fontId="3" fillId="2" borderId="0" xfId="0" applyFont="1" applyFill="1" applyAlignment="1">
      <alignment horizontal="center"/>
    </xf>
    <xf numFmtId="0" fontId="1" fillId="2" borderId="0" xfId="0" applyFont="1" applyFill="1" applyAlignment="1">
      <alignment horizontal="center"/>
    </xf>
    <xf numFmtId="0" fontId="41" fillId="2" borderId="0" xfId="0" applyFont="1" applyFill="1" applyAlignment="1">
      <alignment horizontal="left" wrapText="1" indent="1"/>
    </xf>
    <xf numFmtId="0" fontId="39" fillId="2" borderId="0" xfId="0" applyFont="1" applyFill="1" applyAlignment="1">
      <alignment horizontal="left" vertical="top" wrapText="1" indent="1"/>
    </xf>
    <xf numFmtId="0" fontId="2" fillId="2" borderId="0" xfId="0" applyFont="1" applyFill="1" applyAlignment="1">
      <alignment horizontal="left" wrapText="1" indent="1"/>
    </xf>
    <xf numFmtId="0" fontId="38" fillId="2" borderId="0" xfId="0" applyFont="1" applyFill="1" applyAlignment="1">
      <alignment horizontal="left" vertical="top" wrapText="1" indent="1"/>
    </xf>
    <xf numFmtId="0" fontId="72" fillId="2" borderId="0" xfId="0" applyFont="1" applyFill="1" applyAlignment="1">
      <alignment horizontal="left" vertical="top" wrapText="1"/>
    </xf>
    <xf numFmtId="0" fontId="80" fillId="2" borderId="0" xfId="0" applyFont="1" applyFill="1" applyAlignment="1">
      <alignment horizontal="left" vertical="top" wrapText="1"/>
    </xf>
    <xf numFmtId="0" fontId="11" fillId="2" borderId="0" xfId="0" applyFont="1" applyFill="1" applyAlignment="1">
      <alignment horizontal="center"/>
    </xf>
    <xf numFmtId="0" fontId="35" fillId="4" borderId="0" xfId="0" applyFont="1" applyFill="1" applyAlignment="1">
      <alignment horizontal="center" vertical="center"/>
    </xf>
    <xf numFmtId="0" fontId="8" fillId="4" borderId="0" xfId="0" applyFont="1" applyFill="1" applyAlignment="1">
      <alignment horizontal="center"/>
    </xf>
    <xf numFmtId="0" fontId="19" fillId="4" borderId="0" xfId="0" applyFont="1" applyFill="1" applyAlignment="1">
      <alignment horizontal="center" vertical="center"/>
    </xf>
    <xf numFmtId="0" fontId="6" fillId="2" borderId="0" xfId="0" applyFont="1" applyFill="1" applyAlignment="1">
      <alignment horizontal="center"/>
    </xf>
    <xf numFmtId="0" fontId="6" fillId="10" borderId="1" xfId="0" applyFont="1" applyFill="1" applyBorder="1" applyAlignment="1" applyProtection="1">
      <alignment horizontal="left" vertical="center" indent="1"/>
      <protection locked="0"/>
    </xf>
    <xf numFmtId="0" fontId="6" fillId="10" borderId="2" xfId="0" applyFont="1" applyFill="1" applyBorder="1" applyAlignment="1" applyProtection="1">
      <alignment horizontal="left" vertical="center" indent="1"/>
      <protection locked="0"/>
    </xf>
    <xf numFmtId="0" fontId="6" fillId="10" borderId="3" xfId="0" applyFont="1" applyFill="1" applyBorder="1" applyAlignment="1" applyProtection="1">
      <alignment horizontal="left" vertical="center" indent="1"/>
      <protection locked="0"/>
    </xf>
    <xf numFmtId="0" fontId="4" fillId="10" borderId="1" xfId="1" applyFill="1" applyBorder="1" applyAlignment="1" applyProtection="1">
      <alignment horizontal="left" vertical="center" indent="1"/>
      <protection locked="0"/>
    </xf>
    <xf numFmtId="165" fontId="6" fillId="10" borderId="1" xfId="0" applyNumberFormat="1" applyFont="1" applyFill="1" applyBorder="1" applyAlignment="1" applyProtection="1">
      <alignment horizontal="left" vertical="center" indent="1"/>
      <protection locked="0"/>
    </xf>
    <xf numFmtId="165" fontId="6" fillId="10" borderId="2" xfId="0" applyNumberFormat="1" applyFont="1" applyFill="1" applyBorder="1" applyAlignment="1" applyProtection="1">
      <alignment horizontal="left" vertical="center" indent="1"/>
      <protection locked="0"/>
    </xf>
    <xf numFmtId="165" fontId="6" fillId="10" borderId="3" xfId="0" applyNumberFormat="1" applyFont="1" applyFill="1" applyBorder="1" applyAlignment="1" applyProtection="1">
      <alignment horizontal="left" vertical="center" indent="1"/>
      <protection locked="0"/>
    </xf>
    <xf numFmtId="0" fontId="34" fillId="4" borderId="0" xfId="0" applyFont="1" applyFill="1" applyAlignment="1">
      <alignment horizontal="center"/>
    </xf>
    <xf numFmtId="0" fontId="19" fillId="4" borderId="0" xfId="0" applyFont="1" applyFill="1" applyAlignment="1">
      <alignment horizontal="center" vertical="top"/>
    </xf>
    <xf numFmtId="0" fontId="51" fillId="4" borderId="0" xfId="0" applyFont="1" applyFill="1" applyAlignment="1">
      <alignment horizontal="center" vertical="top"/>
    </xf>
    <xf numFmtId="0" fontId="7" fillId="2" borderId="0" xfId="0" applyFont="1" applyFill="1" applyAlignment="1">
      <alignment horizontal="center"/>
    </xf>
    <xf numFmtId="0" fontId="5" fillId="2" borderId="0" xfId="0" applyFont="1" applyFill="1" applyAlignment="1">
      <alignment horizontal="center" wrapText="1"/>
    </xf>
    <xf numFmtId="0" fontId="28" fillId="2" borderId="0" xfId="0" applyFont="1" applyFill="1" applyAlignment="1">
      <alignment horizontal="center" vertical="top" wrapText="1"/>
    </xf>
    <xf numFmtId="0" fontId="16" fillId="2" borderId="0" xfId="0" applyFont="1" applyFill="1" applyAlignment="1">
      <alignment horizontal="center" vertical="top" wrapText="1"/>
    </xf>
    <xf numFmtId="0" fontId="34" fillId="2" borderId="0" xfId="0" applyFont="1" applyFill="1" applyAlignment="1">
      <alignment horizontal="left" wrapText="1" indent="3"/>
    </xf>
    <xf numFmtId="0" fontId="16" fillId="2" borderId="0" xfId="0" applyFont="1" applyFill="1" applyAlignment="1">
      <alignment horizontal="left" indent="3"/>
    </xf>
    <xf numFmtId="0" fontId="70" fillId="13" borderId="0" xfId="1" applyFont="1" applyFill="1" applyAlignment="1" applyProtection="1">
      <alignment horizontal="left"/>
      <protection locked="0"/>
    </xf>
    <xf numFmtId="0" fontId="20" fillId="6" borderId="0" xfId="0" applyFont="1" applyFill="1" applyAlignment="1">
      <alignment horizontal="left" vertical="top"/>
    </xf>
    <xf numFmtId="0" fontId="46" fillId="6" borderId="0" xfId="0" applyFont="1" applyFill="1" applyAlignment="1">
      <alignment horizontal="left" wrapText="1"/>
    </xf>
    <xf numFmtId="0" fontId="6" fillId="5" borderId="5" xfId="0" applyFont="1" applyFill="1" applyBorder="1" applyAlignment="1" applyProtection="1">
      <alignment horizontal="center" vertical="center" wrapText="1"/>
      <protection locked="0"/>
    </xf>
    <xf numFmtId="0" fontId="6" fillId="5" borderId="6" xfId="0" applyFont="1" applyFill="1" applyBorder="1" applyAlignment="1" applyProtection="1">
      <alignment horizontal="center" vertical="center" wrapText="1"/>
      <protection locked="0"/>
    </xf>
    <xf numFmtId="0" fontId="6" fillId="5" borderId="7" xfId="0" applyFont="1" applyFill="1" applyBorder="1" applyAlignment="1" applyProtection="1">
      <alignment horizontal="center" vertical="center" wrapText="1"/>
      <protection locked="0"/>
    </xf>
    <xf numFmtId="0" fontId="6" fillId="5" borderId="8" xfId="0" applyFont="1" applyFill="1" applyBorder="1" applyAlignment="1" applyProtection="1">
      <alignment horizontal="center" vertical="center" wrapText="1"/>
      <protection locked="0"/>
    </xf>
    <xf numFmtId="0" fontId="6" fillId="5" borderId="9" xfId="0" applyFont="1" applyFill="1" applyBorder="1" applyAlignment="1" applyProtection="1">
      <alignment horizontal="center" vertical="center" wrapText="1"/>
      <protection locked="0"/>
    </xf>
    <xf numFmtId="0" fontId="6" fillId="5" borderId="10" xfId="0" applyFont="1" applyFill="1" applyBorder="1" applyAlignment="1" applyProtection="1">
      <alignment horizontal="center" vertical="center" wrapText="1"/>
      <protection locked="0"/>
    </xf>
    <xf numFmtId="0" fontId="19" fillId="4" borderId="0" xfId="0" applyFont="1" applyFill="1" applyAlignment="1">
      <alignment horizontal="center"/>
    </xf>
    <xf numFmtId="0" fontId="5" fillId="2" borderId="0" xfId="0" applyFont="1" applyFill="1" applyAlignment="1">
      <alignment horizontal="center"/>
    </xf>
    <xf numFmtId="0" fontId="10" fillId="2" borderId="9" xfId="0" applyFont="1" applyFill="1" applyBorder="1" applyAlignment="1">
      <alignment horizontal="center"/>
    </xf>
    <xf numFmtId="1" fontId="6" fillId="5" borderId="5" xfId="0" applyNumberFormat="1" applyFont="1" applyFill="1" applyBorder="1" applyAlignment="1" applyProtection="1">
      <alignment horizontal="left" vertical="center" indent="1"/>
      <protection locked="0"/>
    </xf>
    <xf numFmtId="1" fontId="6" fillId="5" borderId="6" xfId="0" applyNumberFormat="1" applyFont="1" applyFill="1" applyBorder="1" applyAlignment="1" applyProtection="1">
      <alignment horizontal="left" vertical="center" indent="1"/>
      <protection locked="0"/>
    </xf>
    <xf numFmtId="1" fontId="6" fillId="5" borderId="7" xfId="0" applyNumberFormat="1" applyFont="1" applyFill="1" applyBorder="1" applyAlignment="1" applyProtection="1">
      <alignment horizontal="left" vertical="center" indent="1"/>
      <protection locked="0"/>
    </xf>
    <xf numFmtId="1" fontId="6" fillId="5" borderId="8" xfId="0" applyNumberFormat="1" applyFont="1" applyFill="1" applyBorder="1" applyAlignment="1" applyProtection="1">
      <alignment horizontal="left" vertical="center" indent="1"/>
      <protection locked="0"/>
    </xf>
    <xf numFmtId="1" fontId="6" fillId="5" borderId="9" xfId="0" applyNumberFormat="1" applyFont="1" applyFill="1" applyBorder="1" applyAlignment="1" applyProtection="1">
      <alignment horizontal="left" vertical="center" indent="1"/>
      <protection locked="0"/>
    </xf>
    <xf numFmtId="1" fontId="6" fillId="5" borderId="10" xfId="0" applyNumberFormat="1" applyFont="1" applyFill="1" applyBorder="1" applyAlignment="1" applyProtection="1">
      <alignment horizontal="left" vertical="center" indent="1"/>
      <protection locked="0"/>
    </xf>
    <xf numFmtId="0" fontId="6" fillId="5" borderId="21"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23" xfId="0" applyFont="1" applyFill="1" applyBorder="1" applyAlignment="1" applyProtection="1">
      <alignment horizontal="center" vertical="center"/>
      <protection locked="0"/>
    </xf>
    <xf numFmtId="49" fontId="6" fillId="5" borderId="5" xfId="0" applyNumberFormat="1" applyFont="1" applyFill="1" applyBorder="1" applyAlignment="1" applyProtection="1">
      <alignment horizontal="left" vertical="center" indent="1"/>
      <protection locked="0"/>
    </xf>
    <xf numFmtId="49" fontId="6" fillId="5" borderId="6" xfId="0" applyNumberFormat="1" applyFont="1" applyFill="1" applyBorder="1" applyAlignment="1" applyProtection="1">
      <alignment horizontal="left" vertical="center" indent="1"/>
      <protection locked="0"/>
    </xf>
    <xf numFmtId="49" fontId="6" fillId="5" borderId="7" xfId="0" applyNumberFormat="1" applyFont="1" applyFill="1" applyBorder="1" applyAlignment="1" applyProtection="1">
      <alignment horizontal="left" vertical="center" indent="1"/>
      <protection locked="0"/>
    </xf>
    <xf numFmtId="49" fontId="6" fillId="5" borderId="8" xfId="0" applyNumberFormat="1" applyFont="1" applyFill="1" applyBorder="1" applyAlignment="1" applyProtection="1">
      <alignment horizontal="left" vertical="center" indent="1"/>
      <protection locked="0"/>
    </xf>
    <xf numFmtId="49" fontId="6" fillId="5" borderId="9" xfId="0" applyNumberFormat="1" applyFont="1" applyFill="1" applyBorder="1" applyAlignment="1" applyProtection="1">
      <alignment horizontal="left" vertical="center" indent="1"/>
      <protection locked="0"/>
    </xf>
    <xf numFmtId="49" fontId="6" fillId="5" borderId="10" xfId="0" applyNumberFormat="1" applyFont="1" applyFill="1" applyBorder="1" applyAlignment="1" applyProtection="1">
      <alignment horizontal="left" vertical="center" indent="1"/>
      <protection locked="0"/>
    </xf>
    <xf numFmtId="0" fontId="6" fillId="2" borderId="0" xfId="0"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23" xfId="0" applyFont="1" applyFill="1" applyBorder="1" applyAlignment="1">
      <alignment horizontal="center" vertical="center"/>
    </xf>
    <xf numFmtId="0" fontId="6" fillId="5" borderId="5" xfId="0" applyFont="1" applyFill="1" applyBorder="1" applyAlignment="1" applyProtection="1">
      <alignment horizontal="left" vertical="center" wrapText="1" indent="1"/>
      <protection locked="0"/>
    </xf>
    <xf numFmtId="0" fontId="6" fillId="5" borderId="6" xfId="0" applyFont="1" applyFill="1" applyBorder="1" applyAlignment="1" applyProtection="1">
      <alignment horizontal="left" vertical="center" wrapText="1" indent="1"/>
      <protection locked="0"/>
    </xf>
    <xf numFmtId="0" fontId="6" fillId="5" borderId="7" xfId="0" applyFont="1" applyFill="1" applyBorder="1" applyAlignment="1" applyProtection="1">
      <alignment horizontal="left" vertical="center" wrapText="1" indent="1"/>
      <protection locked="0"/>
    </xf>
    <xf numFmtId="0" fontId="6" fillId="5" borderId="8" xfId="0" applyFont="1" applyFill="1" applyBorder="1" applyAlignment="1" applyProtection="1">
      <alignment horizontal="left" vertical="center" wrapText="1" indent="1"/>
      <protection locked="0"/>
    </xf>
    <xf numFmtId="0" fontId="6" fillId="5" borderId="9" xfId="0" applyFont="1" applyFill="1" applyBorder="1" applyAlignment="1" applyProtection="1">
      <alignment horizontal="left" vertical="center" wrapText="1" indent="1"/>
      <protection locked="0"/>
    </xf>
    <xf numFmtId="0" fontId="6" fillId="5" borderId="10" xfId="0" applyFont="1" applyFill="1" applyBorder="1" applyAlignment="1" applyProtection="1">
      <alignment horizontal="left" vertical="center" wrapText="1" indent="1"/>
      <protection locked="0"/>
    </xf>
    <xf numFmtId="0" fontId="20" fillId="6" borderId="0" xfId="0" applyFont="1" applyFill="1" applyAlignment="1">
      <alignment horizontal="left"/>
    </xf>
    <xf numFmtId="0" fontId="15" fillId="6" borderId="0" xfId="0" applyFont="1" applyFill="1" applyAlignment="1">
      <alignment horizontal="left"/>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166" fontId="6" fillId="5" borderId="5" xfId="0" applyNumberFormat="1" applyFont="1" applyFill="1" applyBorder="1" applyAlignment="1" applyProtection="1">
      <alignment horizontal="left" vertical="center" indent="1"/>
      <protection locked="0"/>
    </xf>
    <xf numFmtId="166" fontId="6" fillId="5" borderId="6" xfId="0" applyNumberFormat="1" applyFont="1" applyFill="1" applyBorder="1" applyAlignment="1" applyProtection="1">
      <alignment horizontal="left" vertical="center" indent="1"/>
      <protection locked="0"/>
    </xf>
    <xf numFmtId="166" fontId="6" fillId="5" borderId="7" xfId="0" applyNumberFormat="1" applyFont="1" applyFill="1" applyBorder="1" applyAlignment="1" applyProtection="1">
      <alignment horizontal="left" vertical="center" indent="1"/>
      <protection locked="0"/>
    </xf>
    <xf numFmtId="166" fontId="6" fillId="5" borderId="8" xfId="0" applyNumberFormat="1" applyFont="1" applyFill="1" applyBorder="1" applyAlignment="1" applyProtection="1">
      <alignment horizontal="left" vertical="center" indent="1"/>
      <protection locked="0"/>
    </xf>
    <xf numFmtId="166" fontId="6" fillId="5" borderId="9" xfId="0" applyNumberFormat="1" applyFont="1" applyFill="1" applyBorder="1" applyAlignment="1" applyProtection="1">
      <alignment horizontal="left" vertical="center" indent="1"/>
      <protection locked="0"/>
    </xf>
    <xf numFmtId="166" fontId="6" fillId="5" borderId="10" xfId="0" applyNumberFormat="1" applyFont="1" applyFill="1" applyBorder="1" applyAlignment="1" applyProtection="1">
      <alignment horizontal="left" vertical="center" indent="1"/>
      <protection locked="0"/>
    </xf>
    <xf numFmtId="0" fontId="5" fillId="2" borderId="0" xfId="0" applyFont="1" applyFill="1" applyAlignment="1">
      <alignment horizontal="left"/>
    </xf>
    <xf numFmtId="0" fontId="5" fillId="2" borderId="20" xfId="0" applyFont="1" applyFill="1" applyBorder="1" applyAlignment="1">
      <alignment horizontal="left"/>
    </xf>
    <xf numFmtId="0" fontId="6" fillId="2" borderId="19" xfId="0" applyFont="1" applyFill="1" applyBorder="1" applyAlignment="1">
      <alignment horizontal="center"/>
    </xf>
    <xf numFmtId="0" fontId="12" fillId="2" borderId="0" xfId="0" applyFont="1" applyFill="1" applyAlignment="1">
      <alignment horizontal="left" vertical="top" wrapText="1"/>
    </xf>
    <xf numFmtId="0" fontId="6" fillId="5" borderId="5" xfId="0" applyFont="1" applyFill="1" applyBorder="1" applyAlignment="1" applyProtection="1">
      <alignment horizontal="left" vertical="top" wrapText="1" indent="1"/>
      <protection locked="0"/>
    </xf>
    <xf numFmtId="0" fontId="6" fillId="5" borderId="6" xfId="0" applyFont="1" applyFill="1" applyBorder="1" applyAlignment="1" applyProtection="1">
      <alignment horizontal="left" vertical="top" wrapText="1" indent="1"/>
      <protection locked="0"/>
    </xf>
    <xf numFmtId="0" fontId="6" fillId="5" borderId="7" xfId="0" applyFont="1" applyFill="1" applyBorder="1" applyAlignment="1" applyProtection="1">
      <alignment horizontal="left" vertical="top" wrapText="1" indent="1"/>
      <protection locked="0"/>
    </xf>
    <xf numFmtId="0" fontId="6" fillId="5" borderId="8" xfId="0" applyFont="1" applyFill="1" applyBorder="1" applyAlignment="1" applyProtection="1">
      <alignment horizontal="left" vertical="top" wrapText="1" indent="1"/>
      <protection locked="0"/>
    </xf>
    <xf numFmtId="0" fontId="6" fillId="5" borderId="9" xfId="0" applyFont="1" applyFill="1" applyBorder="1" applyAlignment="1" applyProtection="1">
      <alignment horizontal="left" vertical="top" wrapText="1" indent="1"/>
      <protection locked="0"/>
    </xf>
    <xf numFmtId="0" fontId="6" fillId="5" borderId="10" xfId="0" applyFont="1" applyFill="1" applyBorder="1" applyAlignment="1" applyProtection="1">
      <alignment horizontal="left" vertical="top" wrapText="1" indent="1"/>
      <protection locked="0"/>
    </xf>
    <xf numFmtId="0" fontId="5" fillId="4" borderId="0" xfId="0" applyFont="1" applyFill="1" applyAlignment="1">
      <alignment horizontal="center"/>
    </xf>
    <xf numFmtId="0" fontId="5" fillId="2" borderId="0" xfId="0" applyFont="1" applyFill="1" applyAlignment="1">
      <alignment horizontal="left" vertical="center" wrapText="1"/>
    </xf>
    <xf numFmtId="0" fontId="6" fillId="5" borderId="21" xfId="0" applyFont="1" applyFill="1" applyBorder="1" applyAlignment="1" applyProtection="1">
      <alignment horizontal="center" vertical="center" wrapText="1"/>
      <protection locked="0"/>
    </xf>
    <xf numFmtId="0" fontId="6" fillId="5" borderId="22" xfId="0" applyFont="1" applyFill="1" applyBorder="1" applyAlignment="1" applyProtection="1">
      <alignment horizontal="center" vertical="center" wrapText="1"/>
      <protection locked="0"/>
    </xf>
    <xf numFmtId="0" fontId="6" fillId="5" borderId="23" xfId="0" applyFont="1" applyFill="1" applyBorder="1" applyAlignment="1" applyProtection="1">
      <alignment horizontal="center" vertical="center" wrapText="1"/>
      <protection locked="0"/>
    </xf>
    <xf numFmtId="0" fontId="21" fillId="5" borderId="5" xfId="0" applyFont="1" applyFill="1" applyBorder="1" applyAlignment="1" applyProtection="1">
      <alignment horizontal="left" vertical="center" wrapText="1" indent="1"/>
      <protection locked="0"/>
    </xf>
    <xf numFmtId="0" fontId="21" fillId="5" borderId="6" xfId="0" applyFont="1" applyFill="1" applyBorder="1" applyAlignment="1" applyProtection="1">
      <alignment horizontal="left" vertical="center" wrapText="1" indent="1"/>
      <protection locked="0"/>
    </xf>
    <xf numFmtId="0" fontId="21" fillId="5" borderId="7" xfId="0" applyFont="1" applyFill="1" applyBorder="1" applyAlignment="1" applyProtection="1">
      <alignment horizontal="left" vertical="center" wrapText="1" indent="1"/>
      <protection locked="0"/>
    </xf>
    <xf numFmtId="0" fontId="21" fillId="5" borderId="8" xfId="0" applyFont="1" applyFill="1" applyBorder="1" applyAlignment="1" applyProtection="1">
      <alignment horizontal="left" vertical="center" wrapText="1" indent="1"/>
      <protection locked="0"/>
    </xf>
    <xf numFmtId="0" fontId="21" fillId="5" borderId="9" xfId="0" applyFont="1" applyFill="1" applyBorder="1" applyAlignment="1" applyProtection="1">
      <alignment horizontal="left" vertical="center" wrapText="1" indent="1"/>
      <protection locked="0"/>
    </xf>
    <xf numFmtId="0" fontId="21" fillId="5" borderId="10" xfId="0" applyFont="1" applyFill="1" applyBorder="1" applyAlignment="1" applyProtection="1">
      <alignment horizontal="left" vertical="center" wrapText="1" indent="1"/>
      <protection locked="0"/>
    </xf>
    <xf numFmtId="0" fontId="5" fillId="2" borderId="0" xfId="0" applyFont="1" applyFill="1" applyAlignment="1">
      <alignment horizontal="left" wrapText="1" indent="1"/>
    </xf>
    <xf numFmtId="0" fontId="5" fillId="2" borderId="0" xfId="0" applyFont="1" applyFill="1" applyBorder="1" applyAlignment="1">
      <alignment horizontal="left" wrapText="1" indent="1"/>
    </xf>
    <xf numFmtId="0" fontId="12" fillId="2" borderId="0" xfId="0" applyFont="1" applyFill="1" applyAlignment="1">
      <alignment horizontal="left" vertical="top" wrapText="1" indent="1"/>
    </xf>
    <xf numFmtId="0" fontId="12" fillId="2" borderId="0" xfId="0" applyFont="1" applyFill="1" applyBorder="1" applyAlignment="1">
      <alignment horizontal="left" vertical="top" wrapText="1" indent="1"/>
    </xf>
    <xf numFmtId="0" fontId="12" fillId="2" borderId="0" xfId="0" applyFont="1" applyFill="1" applyAlignment="1">
      <alignment horizontal="left" vertical="center" wrapText="1"/>
    </xf>
    <xf numFmtId="1" fontId="6" fillId="5" borderId="46" xfId="0" applyNumberFormat="1" applyFont="1" applyFill="1" applyBorder="1" applyAlignment="1" applyProtection="1">
      <alignment horizontal="left" vertical="center" indent="1"/>
      <protection locked="0"/>
    </xf>
    <xf numFmtId="1" fontId="6" fillId="5" borderId="47" xfId="0" applyNumberFormat="1" applyFont="1" applyFill="1" applyBorder="1" applyAlignment="1" applyProtection="1">
      <alignment horizontal="left" vertical="center" indent="1"/>
      <protection locked="0"/>
    </xf>
    <xf numFmtId="1" fontId="6" fillId="5" borderId="48" xfId="0" applyNumberFormat="1" applyFont="1" applyFill="1" applyBorder="1" applyAlignment="1" applyProtection="1">
      <alignment horizontal="left" vertical="center" indent="1"/>
      <protection locked="0"/>
    </xf>
    <xf numFmtId="1" fontId="6" fillId="5" borderId="49" xfId="0" applyNumberFormat="1" applyFont="1" applyFill="1" applyBorder="1" applyAlignment="1" applyProtection="1">
      <alignment horizontal="left" vertical="center" indent="1"/>
      <protection locked="0"/>
    </xf>
    <xf numFmtId="1" fontId="6" fillId="5" borderId="50" xfId="0" applyNumberFormat="1" applyFont="1" applyFill="1" applyBorder="1" applyAlignment="1" applyProtection="1">
      <alignment horizontal="left" vertical="center" indent="1"/>
      <protection locked="0"/>
    </xf>
    <xf numFmtId="1" fontId="6" fillId="5" borderId="51" xfId="0" applyNumberFormat="1" applyFont="1" applyFill="1" applyBorder="1" applyAlignment="1" applyProtection="1">
      <alignment horizontal="left" vertical="center" indent="1"/>
      <protection locked="0"/>
    </xf>
    <xf numFmtId="0" fontId="6" fillId="5" borderId="19" xfId="0" applyFont="1" applyFill="1" applyBorder="1" applyAlignment="1" applyProtection="1">
      <alignment horizontal="left" vertical="center" wrapText="1" indent="1"/>
      <protection locked="0"/>
    </xf>
    <xf numFmtId="0" fontId="6" fillId="5" borderId="0" xfId="0" applyFont="1" applyFill="1" applyBorder="1" applyAlignment="1" applyProtection="1">
      <alignment horizontal="left" vertical="center" wrapText="1" indent="1"/>
      <protection locked="0"/>
    </xf>
    <xf numFmtId="0" fontId="6" fillId="5" borderId="20" xfId="0" applyFont="1" applyFill="1" applyBorder="1" applyAlignment="1" applyProtection="1">
      <alignment horizontal="left" vertical="center" wrapText="1" indent="1"/>
      <protection locked="0"/>
    </xf>
    <xf numFmtId="0" fontId="12" fillId="2" borderId="20" xfId="0" applyFont="1" applyFill="1" applyBorder="1" applyAlignment="1">
      <alignment horizontal="left" vertical="top" wrapText="1"/>
    </xf>
    <xf numFmtId="0" fontId="5" fillId="2" borderId="20" xfId="0" applyFont="1" applyFill="1" applyBorder="1" applyAlignment="1">
      <alignment horizontal="left" wrapText="1" indent="1"/>
    </xf>
    <xf numFmtId="0" fontId="12" fillId="2" borderId="20" xfId="0" applyFont="1" applyFill="1" applyBorder="1" applyAlignment="1">
      <alignment horizontal="left" vertical="top" wrapText="1" indent="1"/>
    </xf>
    <xf numFmtId="0" fontId="5" fillId="2" borderId="0" xfId="0" applyFont="1" applyFill="1" applyAlignment="1">
      <alignment horizontal="left" wrapText="1"/>
    </xf>
    <xf numFmtId="0" fontId="5" fillId="2" borderId="20" xfId="0" applyFont="1" applyFill="1" applyBorder="1" applyAlignment="1">
      <alignment horizontal="left" wrapText="1"/>
    </xf>
    <xf numFmtId="0" fontId="12" fillId="2" borderId="0" xfId="0" applyFont="1" applyFill="1" applyAlignment="1">
      <alignment horizontal="left" vertical="center" indent="1"/>
    </xf>
    <xf numFmtId="0" fontId="16" fillId="9" borderId="0" xfId="0" applyFont="1" applyFill="1" applyAlignment="1">
      <alignment horizontal="center" vertical="top" wrapText="1"/>
    </xf>
    <xf numFmtId="0" fontId="27" fillId="3" borderId="0" xfId="0" applyFont="1" applyFill="1" applyAlignment="1">
      <alignment horizontal="center"/>
    </xf>
    <xf numFmtId="0" fontId="36" fillId="3" borderId="0" xfId="0" applyFont="1" applyFill="1" applyAlignment="1">
      <alignment horizontal="center"/>
    </xf>
    <xf numFmtId="0" fontId="5" fillId="9" borderId="0" xfId="0" applyFont="1" applyFill="1" applyAlignment="1">
      <alignment horizontal="center" wrapText="1"/>
    </xf>
    <xf numFmtId="0" fontId="16" fillId="2" borderId="0" xfId="0" applyFont="1" applyFill="1" applyAlignment="1">
      <alignment horizontal="left" vertical="top" wrapText="1" indent="1"/>
    </xf>
    <xf numFmtId="0" fontId="26" fillId="4" borderId="37" xfId="0" applyFont="1" applyFill="1" applyBorder="1" applyAlignment="1">
      <alignment horizontal="center"/>
    </xf>
    <xf numFmtId="0" fontId="26" fillId="4" borderId="38" xfId="0" applyFont="1" applyFill="1" applyBorder="1" applyAlignment="1">
      <alignment horizontal="center"/>
    </xf>
    <xf numFmtId="0" fontId="26" fillId="4" borderId="39" xfId="0" applyFont="1" applyFill="1" applyBorder="1" applyAlignment="1">
      <alignment horizontal="center"/>
    </xf>
    <xf numFmtId="0" fontId="16" fillId="2" borderId="0" xfId="0" applyFont="1" applyFill="1" applyAlignment="1">
      <alignment horizontal="left" wrapText="1"/>
    </xf>
    <xf numFmtId="0" fontId="27" fillId="4" borderId="0" xfId="0" applyFont="1" applyFill="1" applyAlignment="1">
      <alignment horizontal="center"/>
    </xf>
    <xf numFmtId="0" fontId="31" fillId="2" borderId="0" xfId="0" applyFont="1" applyFill="1" applyAlignment="1">
      <alignment horizontal="left" wrapText="1"/>
    </xf>
    <xf numFmtId="0" fontId="16" fillId="2" borderId="0" xfId="0" applyFont="1" applyFill="1" applyAlignment="1">
      <alignment horizontal="left" vertical="top" wrapText="1"/>
    </xf>
    <xf numFmtId="0" fontId="16" fillId="2" borderId="0" xfId="0" applyFont="1" applyFill="1" applyAlignment="1">
      <alignment horizontal="left" vertical="top"/>
    </xf>
    <xf numFmtId="0" fontId="16" fillId="2" borderId="0" xfId="0" applyFont="1" applyFill="1" applyAlignment="1">
      <alignment horizontal="left" vertical="top" indent="1"/>
    </xf>
    <xf numFmtId="0" fontId="31" fillId="2" borderId="0" xfId="0" applyFont="1" applyFill="1" applyAlignment="1">
      <alignment horizontal="left" wrapText="1" indent="1"/>
    </xf>
    <xf numFmtId="0" fontId="5" fillId="4" borderId="31" xfId="0" applyFont="1" applyFill="1" applyBorder="1" applyAlignment="1">
      <alignment horizontal="center"/>
    </xf>
    <xf numFmtId="0" fontId="5" fillId="4" borderId="32" xfId="0" applyFont="1" applyFill="1" applyBorder="1" applyAlignment="1">
      <alignment horizontal="center"/>
    </xf>
    <xf numFmtId="0" fontId="5" fillId="4" borderId="33" xfId="0" applyFont="1" applyFill="1" applyBorder="1" applyAlignment="1">
      <alignment horizontal="center"/>
    </xf>
    <xf numFmtId="49" fontId="6" fillId="5" borderId="21" xfId="0" applyNumberFormat="1" applyFont="1" applyFill="1" applyBorder="1" applyAlignment="1" applyProtection="1">
      <alignment horizontal="left" vertical="center" indent="1"/>
      <protection locked="0"/>
    </xf>
    <xf numFmtId="49" fontId="6" fillId="5" borderId="22" xfId="0" applyNumberFormat="1" applyFont="1" applyFill="1" applyBorder="1" applyAlignment="1" applyProtection="1">
      <alignment horizontal="left" vertical="center" indent="1"/>
      <protection locked="0"/>
    </xf>
    <xf numFmtId="49" fontId="6" fillId="5" borderId="23" xfId="0" applyNumberFormat="1" applyFont="1" applyFill="1" applyBorder="1" applyAlignment="1" applyProtection="1">
      <alignment horizontal="left" vertical="center" indent="1"/>
      <protection locked="0"/>
    </xf>
    <xf numFmtId="0" fontId="6" fillId="5" borderId="21" xfId="0" applyFont="1" applyFill="1" applyBorder="1" applyAlignment="1" applyProtection="1">
      <alignment horizontal="left" vertical="center" wrapText="1" indent="1"/>
      <protection locked="0"/>
    </xf>
    <xf numFmtId="0" fontId="6" fillId="5" borderId="22" xfId="0" applyFont="1" applyFill="1" applyBorder="1" applyAlignment="1" applyProtection="1">
      <alignment horizontal="left" vertical="center" wrapText="1" indent="1"/>
      <protection locked="0"/>
    </xf>
    <xf numFmtId="0" fontId="6" fillId="5" borderId="23" xfId="0" applyFont="1" applyFill="1" applyBorder="1" applyAlignment="1" applyProtection="1">
      <alignment horizontal="left" vertical="center" wrapText="1" indent="1"/>
      <protection locked="0"/>
    </xf>
    <xf numFmtId="0" fontId="6" fillId="10" borderId="43" xfId="0" applyFont="1" applyFill="1" applyBorder="1" applyAlignment="1" applyProtection="1">
      <alignment horizontal="center"/>
      <protection locked="0"/>
    </xf>
    <xf numFmtId="0" fontId="6" fillId="10" borderId="44" xfId="0" applyFont="1" applyFill="1" applyBorder="1" applyAlignment="1" applyProtection="1">
      <alignment horizontal="center"/>
      <protection locked="0"/>
    </xf>
    <xf numFmtId="0" fontId="6" fillId="10" borderId="45" xfId="0" applyFont="1" applyFill="1" applyBorder="1" applyAlignment="1" applyProtection="1">
      <alignment horizontal="center"/>
      <protection locked="0"/>
    </xf>
    <xf numFmtId="0" fontId="16" fillId="2" borderId="19" xfId="0" applyFont="1" applyFill="1" applyBorder="1" applyAlignment="1">
      <alignment horizontal="left"/>
    </xf>
    <xf numFmtId="0" fontId="16" fillId="2" borderId="0" xfId="0" applyFont="1" applyFill="1" applyAlignment="1">
      <alignment horizontal="left"/>
    </xf>
    <xf numFmtId="49" fontId="6" fillId="5" borderId="21" xfId="0" applyNumberFormat="1" applyFont="1" applyFill="1" applyBorder="1" applyAlignment="1" applyProtection="1">
      <alignment horizontal="left" vertical="center" wrapText="1" indent="1"/>
      <protection locked="0"/>
    </xf>
    <xf numFmtId="49" fontId="6" fillId="5" borderId="22" xfId="0" applyNumberFormat="1" applyFont="1" applyFill="1" applyBorder="1" applyAlignment="1" applyProtection="1">
      <alignment horizontal="left" vertical="center" wrapText="1" indent="1"/>
      <protection locked="0"/>
    </xf>
    <xf numFmtId="49" fontId="6" fillId="5" borderId="23" xfId="0" applyNumberFormat="1" applyFont="1" applyFill="1" applyBorder="1" applyAlignment="1" applyProtection="1">
      <alignment horizontal="left" vertical="center" wrapText="1" indent="1"/>
      <protection locked="0"/>
    </xf>
    <xf numFmtId="0" fontId="31" fillId="2" borderId="0" xfId="0" applyFont="1" applyFill="1" applyAlignment="1">
      <alignment horizontal="right"/>
    </xf>
    <xf numFmtId="0" fontId="31" fillId="2" borderId="20" xfId="0" applyFont="1" applyFill="1" applyBorder="1" applyAlignment="1">
      <alignment horizontal="right"/>
    </xf>
    <xf numFmtId="49" fontId="24" fillId="7" borderId="5" xfId="0" applyNumberFormat="1" applyFont="1" applyFill="1" applyBorder="1" applyAlignment="1" applyProtection="1">
      <alignment horizontal="center" vertical="center" wrapText="1"/>
      <protection locked="0"/>
    </xf>
    <xf numFmtId="49" fontId="24" fillId="7" borderId="6" xfId="0" applyNumberFormat="1" applyFont="1" applyFill="1" applyBorder="1" applyAlignment="1" applyProtection="1">
      <alignment horizontal="center" vertical="center" wrapText="1"/>
      <protection locked="0"/>
    </xf>
    <xf numFmtId="49" fontId="24" fillId="7" borderId="7" xfId="0" applyNumberFormat="1" applyFont="1" applyFill="1" applyBorder="1" applyAlignment="1" applyProtection="1">
      <alignment horizontal="center" vertical="center" wrapText="1"/>
      <protection locked="0"/>
    </xf>
    <xf numFmtId="49" fontId="24" fillId="7" borderId="19" xfId="0" applyNumberFormat="1" applyFont="1" applyFill="1" applyBorder="1" applyAlignment="1" applyProtection="1">
      <alignment horizontal="center" vertical="center" wrapText="1"/>
      <protection locked="0"/>
    </xf>
    <xf numFmtId="49" fontId="24" fillId="7" borderId="0" xfId="0" applyNumberFormat="1" applyFont="1" applyFill="1" applyBorder="1" applyAlignment="1" applyProtection="1">
      <alignment horizontal="center" vertical="center" wrapText="1"/>
      <protection locked="0"/>
    </xf>
    <xf numFmtId="49" fontId="24" fillId="7" borderId="20" xfId="0" applyNumberFormat="1" applyFont="1" applyFill="1" applyBorder="1" applyAlignment="1" applyProtection="1">
      <alignment horizontal="center" vertical="center" wrapText="1"/>
      <protection locked="0"/>
    </xf>
    <xf numFmtId="0" fontId="5" fillId="2" borderId="0" xfId="0" applyFont="1" applyFill="1" applyAlignment="1">
      <alignment horizontal="right" wrapText="1" indent="1"/>
    </xf>
    <xf numFmtId="0" fontId="5" fillId="2" borderId="20" xfId="0" applyFont="1" applyFill="1" applyBorder="1" applyAlignment="1">
      <alignment horizontal="right" wrapText="1" indent="1"/>
    </xf>
    <xf numFmtId="0" fontId="16" fillId="2" borderId="0" xfId="0" applyFont="1" applyFill="1" applyAlignment="1">
      <alignment horizontal="right" vertical="top" indent="1"/>
    </xf>
    <xf numFmtId="0" fontId="16" fillId="2" borderId="20" xfId="0" applyFont="1" applyFill="1" applyBorder="1" applyAlignment="1">
      <alignment horizontal="right" vertical="top" indent="1"/>
    </xf>
    <xf numFmtId="0" fontId="6" fillId="5" borderId="19" xfId="0" applyFont="1" applyFill="1" applyBorder="1" applyAlignment="1" applyProtection="1">
      <alignment horizontal="left" vertical="top" wrapText="1" indent="1"/>
      <protection locked="0"/>
    </xf>
    <xf numFmtId="0" fontId="6" fillId="5" borderId="0" xfId="0" applyFont="1" applyFill="1" applyBorder="1" applyAlignment="1" applyProtection="1">
      <alignment horizontal="left" vertical="top" wrapText="1" indent="1"/>
      <protection locked="0"/>
    </xf>
    <xf numFmtId="0" fontId="6" fillId="5" borderId="20" xfId="0" applyFont="1" applyFill="1" applyBorder="1" applyAlignment="1" applyProtection="1">
      <alignment horizontal="left" vertical="top" wrapText="1" indent="1"/>
      <protection locked="0"/>
    </xf>
    <xf numFmtId="0" fontId="4" fillId="7" borderId="5" xfId="1" applyFill="1" applyBorder="1" applyAlignment="1" applyProtection="1">
      <alignment horizontal="center" wrapText="1"/>
      <protection locked="0"/>
    </xf>
    <xf numFmtId="0" fontId="4" fillId="7" borderId="6" xfId="1" applyFill="1" applyBorder="1" applyAlignment="1" applyProtection="1">
      <alignment horizontal="center" wrapText="1"/>
      <protection locked="0"/>
    </xf>
    <xf numFmtId="0" fontId="16" fillId="7" borderId="8" xfId="0" applyFont="1" applyFill="1" applyBorder="1" applyAlignment="1" applyProtection="1">
      <alignment horizontal="center" vertical="top" wrapText="1"/>
      <protection locked="0"/>
    </xf>
    <xf numFmtId="0" fontId="16" fillId="7" borderId="9" xfId="0" applyFont="1" applyFill="1" applyBorder="1" applyAlignment="1" applyProtection="1">
      <alignment horizontal="center" vertical="top" wrapText="1"/>
      <protection locked="0"/>
    </xf>
    <xf numFmtId="166" fontId="24" fillId="7" borderId="5" xfId="0" applyNumberFormat="1" applyFont="1" applyFill="1" applyBorder="1" applyAlignment="1" applyProtection="1">
      <alignment horizontal="center" vertical="center" wrapText="1"/>
      <protection locked="0"/>
    </xf>
    <xf numFmtId="166" fontId="24" fillId="7" borderId="6" xfId="0" applyNumberFormat="1" applyFont="1" applyFill="1" applyBorder="1" applyAlignment="1" applyProtection="1">
      <alignment horizontal="center" vertical="center" wrapText="1"/>
      <protection locked="0"/>
    </xf>
    <xf numFmtId="166" fontId="24" fillId="7" borderId="7" xfId="0" applyNumberFormat="1" applyFont="1" applyFill="1" applyBorder="1" applyAlignment="1" applyProtection="1">
      <alignment horizontal="center" vertical="center" wrapText="1"/>
      <protection locked="0"/>
    </xf>
    <xf numFmtId="166" fontId="24" fillId="7" borderId="8" xfId="0" applyNumberFormat="1" applyFont="1" applyFill="1" applyBorder="1" applyAlignment="1" applyProtection="1">
      <alignment horizontal="center" vertical="center" wrapText="1"/>
      <protection locked="0"/>
    </xf>
    <xf numFmtId="166" fontId="24" fillId="7" borderId="9" xfId="0" applyNumberFormat="1" applyFont="1" applyFill="1" applyBorder="1" applyAlignment="1" applyProtection="1">
      <alignment horizontal="center" vertical="center" wrapText="1"/>
      <protection locked="0"/>
    </xf>
    <xf numFmtId="166" fontId="24" fillId="7" borderId="10" xfId="0" applyNumberFormat="1" applyFont="1" applyFill="1" applyBorder="1" applyAlignment="1" applyProtection="1">
      <alignment horizontal="center" vertical="center" wrapText="1"/>
      <protection locked="0"/>
    </xf>
    <xf numFmtId="49" fontId="24" fillId="7" borderId="8" xfId="0" applyNumberFormat="1" applyFont="1" applyFill="1" applyBorder="1" applyAlignment="1" applyProtection="1">
      <alignment horizontal="center" vertical="center" wrapText="1"/>
      <protection locked="0"/>
    </xf>
    <xf numFmtId="49" fontId="24" fillId="7" borderId="9" xfId="0" applyNumberFormat="1" applyFont="1" applyFill="1" applyBorder="1" applyAlignment="1" applyProtection="1">
      <alignment horizontal="center" vertical="center" wrapText="1"/>
      <protection locked="0"/>
    </xf>
    <xf numFmtId="49" fontId="24" fillId="7" borderId="10" xfId="0" applyNumberFormat="1" applyFont="1" applyFill="1" applyBorder="1" applyAlignment="1" applyProtection="1">
      <alignment horizontal="center" vertical="center" wrapText="1"/>
      <protection locked="0"/>
    </xf>
    <xf numFmtId="49" fontId="24" fillId="5" borderId="5" xfId="0" applyNumberFormat="1" applyFont="1" applyFill="1" applyBorder="1" applyAlignment="1" applyProtection="1">
      <alignment horizontal="center" vertical="center" wrapText="1"/>
      <protection locked="0"/>
    </xf>
    <xf numFmtId="49" fontId="24" fillId="5" borderId="6" xfId="0" applyNumberFormat="1" applyFont="1" applyFill="1" applyBorder="1" applyAlignment="1" applyProtection="1">
      <alignment horizontal="center" vertical="center" wrapText="1"/>
      <protection locked="0"/>
    </xf>
    <xf numFmtId="49" fontId="24" fillId="5" borderId="7" xfId="0" applyNumberFormat="1" applyFont="1" applyFill="1" applyBorder="1" applyAlignment="1" applyProtection="1">
      <alignment horizontal="center" vertical="center" wrapText="1"/>
      <protection locked="0"/>
    </xf>
    <xf numFmtId="49" fontId="24" fillId="5" borderId="8" xfId="0" applyNumberFormat="1" applyFont="1" applyFill="1" applyBorder="1" applyAlignment="1" applyProtection="1">
      <alignment horizontal="center" vertical="center" wrapText="1"/>
      <protection locked="0"/>
    </xf>
    <xf numFmtId="49" fontId="24" fillId="5" borderId="9" xfId="0" applyNumberFormat="1" applyFont="1" applyFill="1" applyBorder="1" applyAlignment="1" applyProtection="1">
      <alignment horizontal="center" vertical="center" wrapText="1"/>
      <protection locked="0"/>
    </xf>
    <xf numFmtId="49" fontId="24" fillId="5" borderId="10" xfId="0" applyNumberFormat="1" applyFont="1" applyFill="1" applyBorder="1" applyAlignment="1" applyProtection="1">
      <alignment horizontal="center" vertical="center" wrapText="1"/>
      <protection locked="0"/>
    </xf>
    <xf numFmtId="0" fontId="16" fillId="2" borderId="0" xfId="0" applyFont="1" applyFill="1" applyBorder="1" applyAlignment="1">
      <alignment horizontal="center" vertical="top"/>
    </xf>
    <xf numFmtId="0" fontId="16" fillId="2" borderId="0" xfId="0" applyFont="1" applyFill="1" applyBorder="1" applyAlignment="1">
      <alignment horizontal="center" vertical="top" wrapText="1"/>
    </xf>
    <xf numFmtId="49" fontId="24" fillId="5" borderId="19" xfId="0" applyNumberFormat="1" applyFont="1" applyFill="1" applyBorder="1" applyAlignment="1" applyProtection="1">
      <alignment horizontal="center" vertical="center" wrapText="1"/>
      <protection locked="0"/>
    </xf>
    <xf numFmtId="49" fontId="24" fillId="5" borderId="0" xfId="0" applyNumberFormat="1" applyFont="1" applyFill="1" applyBorder="1" applyAlignment="1" applyProtection="1">
      <alignment horizontal="center" vertical="center" wrapText="1"/>
      <protection locked="0"/>
    </xf>
    <xf numFmtId="49" fontId="24" fillId="5" borderId="20" xfId="0" applyNumberFormat="1" applyFont="1" applyFill="1" applyBorder="1" applyAlignment="1" applyProtection="1">
      <alignment horizontal="center" vertical="center" wrapText="1"/>
      <protection locked="0"/>
    </xf>
    <xf numFmtId="49" fontId="49" fillId="5" borderId="19" xfId="0" applyNumberFormat="1" applyFont="1" applyFill="1" applyBorder="1" applyAlignment="1" applyProtection="1">
      <alignment horizontal="center" vertical="center" wrapText="1"/>
      <protection locked="0"/>
    </xf>
    <xf numFmtId="49" fontId="49" fillId="5" borderId="0" xfId="0" applyNumberFormat="1" applyFont="1" applyFill="1" applyBorder="1" applyAlignment="1" applyProtection="1">
      <alignment horizontal="center" vertical="center" wrapText="1"/>
      <protection locked="0"/>
    </xf>
    <xf numFmtId="49" fontId="49" fillId="5" borderId="20" xfId="0" applyNumberFormat="1" applyFont="1" applyFill="1" applyBorder="1" applyAlignment="1" applyProtection="1">
      <alignment horizontal="center" vertical="center" wrapText="1"/>
      <protection locked="0"/>
    </xf>
    <xf numFmtId="0" fontId="4" fillId="5" borderId="5" xfId="1" applyFill="1" applyBorder="1" applyAlignment="1" applyProtection="1">
      <alignment horizontal="center" wrapText="1"/>
      <protection locked="0"/>
    </xf>
    <xf numFmtId="0" fontId="4" fillId="5" borderId="6" xfId="1" applyFill="1" applyBorder="1" applyAlignment="1" applyProtection="1">
      <alignment horizontal="center" wrapText="1"/>
      <protection locked="0"/>
    </xf>
    <xf numFmtId="166" fontId="24" fillId="7" borderId="19" xfId="0" applyNumberFormat="1" applyFont="1" applyFill="1" applyBorder="1" applyAlignment="1" applyProtection="1">
      <alignment horizontal="center" vertical="center" wrapText="1"/>
      <protection locked="0"/>
    </xf>
    <xf numFmtId="166" fontId="24" fillId="7" borderId="0" xfId="0" applyNumberFormat="1" applyFont="1" applyFill="1" applyBorder="1" applyAlignment="1" applyProtection="1">
      <alignment horizontal="center" vertical="center" wrapText="1"/>
      <protection locked="0"/>
    </xf>
    <xf numFmtId="166" fontId="24" fillId="7" borderId="20" xfId="0" applyNumberFormat="1" applyFont="1" applyFill="1" applyBorder="1" applyAlignment="1" applyProtection="1">
      <alignment horizontal="center" vertical="center" wrapText="1"/>
      <protection locked="0"/>
    </xf>
    <xf numFmtId="0" fontId="4" fillId="7" borderId="19" xfId="1" applyFill="1" applyBorder="1" applyAlignment="1" applyProtection="1">
      <alignment horizontal="center" wrapText="1"/>
      <protection locked="0"/>
    </xf>
    <xf numFmtId="0" fontId="4" fillId="7" borderId="0" xfId="1" applyFill="1" applyBorder="1" applyAlignment="1" applyProtection="1">
      <alignment horizontal="center" wrapText="1"/>
      <protection locked="0"/>
    </xf>
    <xf numFmtId="0" fontId="16" fillId="7" borderId="19" xfId="0" applyFont="1" applyFill="1" applyBorder="1" applyAlignment="1" applyProtection="1">
      <alignment horizontal="center" vertical="top" wrapText="1"/>
      <protection locked="0"/>
    </xf>
    <xf numFmtId="0" fontId="16" fillId="7" borderId="0" xfId="0" applyFont="1" applyFill="1" applyBorder="1" applyAlignment="1" applyProtection="1">
      <alignment horizontal="center" vertical="top" wrapText="1"/>
      <protection locked="0"/>
    </xf>
    <xf numFmtId="49" fontId="6" fillId="11" borderId="5" xfId="0" applyNumberFormat="1" applyFont="1" applyFill="1" applyBorder="1" applyAlignment="1" applyProtection="1">
      <alignment horizontal="left" vertical="center" indent="1"/>
      <protection locked="0"/>
    </xf>
    <xf numFmtId="49" fontId="6" fillId="11" borderId="6" xfId="0" applyNumberFormat="1" applyFont="1" applyFill="1" applyBorder="1" applyAlignment="1" applyProtection="1">
      <alignment horizontal="left" vertical="center" indent="1"/>
      <protection locked="0"/>
    </xf>
    <xf numFmtId="49" fontId="6" fillId="11" borderId="7" xfId="0" applyNumberFormat="1" applyFont="1" applyFill="1" applyBorder="1" applyAlignment="1" applyProtection="1">
      <alignment horizontal="left" vertical="center" indent="1"/>
      <protection locked="0"/>
    </xf>
    <xf numFmtId="49" fontId="6" fillId="11" borderId="8" xfId="0" applyNumberFormat="1" applyFont="1" applyFill="1" applyBorder="1" applyAlignment="1" applyProtection="1">
      <alignment horizontal="left" vertical="center" indent="1"/>
      <protection locked="0"/>
    </xf>
    <xf numFmtId="49" fontId="6" fillId="11" borderId="9" xfId="0" applyNumberFormat="1" applyFont="1" applyFill="1" applyBorder="1" applyAlignment="1" applyProtection="1">
      <alignment horizontal="left" vertical="center" indent="1"/>
      <protection locked="0"/>
    </xf>
    <xf numFmtId="49" fontId="6" fillId="11" borderId="10" xfId="0" applyNumberFormat="1" applyFont="1" applyFill="1" applyBorder="1" applyAlignment="1" applyProtection="1">
      <alignment horizontal="left" vertical="center" indent="1"/>
      <protection locked="0"/>
    </xf>
    <xf numFmtId="0" fontId="77" fillId="7" borderId="19" xfId="1" applyFont="1" applyFill="1" applyBorder="1" applyAlignment="1" applyProtection="1">
      <alignment horizontal="center" wrapText="1"/>
      <protection locked="0"/>
    </xf>
    <xf numFmtId="0" fontId="77" fillId="7" borderId="0" xfId="1" applyFont="1" applyFill="1" applyBorder="1" applyAlignment="1" applyProtection="1">
      <alignment horizontal="center" wrapText="1"/>
      <protection locked="0"/>
    </xf>
    <xf numFmtId="0" fontId="16" fillId="5" borderId="8" xfId="0" applyFont="1" applyFill="1" applyBorder="1" applyAlignment="1" applyProtection="1">
      <alignment horizontal="center" vertical="top" wrapText="1"/>
      <protection locked="0"/>
    </xf>
    <xf numFmtId="0" fontId="16" fillId="5" borderId="9" xfId="0" applyFont="1" applyFill="1" applyBorder="1" applyAlignment="1" applyProtection="1">
      <alignment horizontal="center" vertical="top" wrapText="1"/>
      <protection locked="0"/>
    </xf>
    <xf numFmtId="0" fontId="16" fillId="5" borderId="10" xfId="0" applyFont="1" applyFill="1" applyBorder="1" applyAlignment="1" applyProtection="1">
      <alignment horizontal="center" vertical="top" wrapText="1"/>
      <protection locked="0"/>
    </xf>
    <xf numFmtId="0" fontId="77" fillId="5" borderId="5" xfId="1" applyFont="1" applyFill="1" applyBorder="1" applyAlignment="1" applyProtection="1">
      <alignment horizontal="center" wrapText="1"/>
      <protection locked="0"/>
    </xf>
    <xf numFmtId="0" fontId="77" fillId="5" borderId="6" xfId="1" applyFont="1" applyFill="1" applyBorder="1" applyAlignment="1" applyProtection="1">
      <alignment horizontal="center" wrapText="1"/>
      <protection locked="0"/>
    </xf>
    <xf numFmtId="166" fontId="24" fillId="5" borderId="5" xfId="0" applyNumberFormat="1" applyFont="1" applyFill="1" applyBorder="1" applyAlignment="1" applyProtection="1">
      <alignment horizontal="center" vertical="center" wrapText="1"/>
      <protection locked="0"/>
    </xf>
    <xf numFmtId="166" fontId="24" fillId="5" borderId="6" xfId="0" applyNumberFormat="1" applyFont="1" applyFill="1" applyBorder="1" applyAlignment="1" applyProtection="1">
      <alignment horizontal="center" vertical="center" wrapText="1"/>
      <protection locked="0"/>
    </xf>
    <xf numFmtId="166" fontId="24" fillId="5" borderId="7" xfId="0" applyNumberFormat="1" applyFont="1" applyFill="1" applyBorder="1" applyAlignment="1" applyProtection="1">
      <alignment horizontal="center" vertical="center" wrapText="1"/>
      <protection locked="0"/>
    </xf>
    <xf numFmtId="166" fontId="24" fillId="5" borderId="8" xfId="0" applyNumberFormat="1" applyFont="1" applyFill="1" applyBorder="1" applyAlignment="1" applyProtection="1">
      <alignment horizontal="center" vertical="center" wrapText="1"/>
      <protection locked="0"/>
    </xf>
    <xf numFmtId="166" fontId="24" fillId="5" borderId="9" xfId="0" applyNumberFormat="1" applyFont="1" applyFill="1" applyBorder="1" applyAlignment="1" applyProtection="1">
      <alignment horizontal="center" vertical="center" wrapText="1"/>
      <protection locked="0"/>
    </xf>
    <xf numFmtId="166" fontId="24" fillId="5" borderId="10" xfId="0" applyNumberFormat="1" applyFont="1" applyFill="1" applyBorder="1" applyAlignment="1" applyProtection="1">
      <alignment horizontal="center" vertical="center" wrapText="1"/>
      <protection locked="0"/>
    </xf>
    <xf numFmtId="0" fontId="68" fillId="6" borderId="0" xfId="0" applyFont="1" applyFill="1" applyAlignment="1">
      <alignment horizontal="left" vertical="top"/>
    </xf>
    <xf numFmtId="0" fontId="23" fillId="4" borderId="0" xfId="0" applyFont="1" applyFill="1" applyAlignment="1">
      <alignment horizontal="center" vertical="center"/>
    </xf>
    <xf numFmtId="0" fontId="16" fillId="7" borderId="10" xfId="0" applyFont="1" applyFill="1" applyBorder="1" applyAlignment="1" applyProtection="1">
      <alignment horizontal="center" vertical="top" wrapText="1"/>
      <protection locked="0"/>
    </xf>
    <xf numFmtId="0" fontId="1" fillId="13" borderId="0" xfId="0" applyFont="1" applyFill="1" applyAlignment="1">
      <alignment horizontal="left" wrapText="1"/>
    </xf>
    <xf numFmtId="0" fontId="38" fillId="13" borderId="0" xfId="0" applyFont="1" applyFill="1" applyAlignment="1">
      <alignment horizontal="left" vertical="top" wrapText="1"/>
    </xf>
    <xf numFmtId="0" fontId="21" fillId="5" borderId="21" xfId="0" applyFont="1" applyFill="1" applyBorder="1" applyAlignment="1" applyProtection="1">
      <alignment horizontal="left" vertical="top" wrapText="1" indent="1"/>
      <protection locked="0"/>
    </xf>
    <xf numFmtId="0" fontId="21" fillId="5" borderId="22" xfId="0" applyFont="1" applyFill="1" applyBorder="1" applyAlignment="1" applyProtection="1">
      <alignment horizontal="left" vertical="top" wrapText="1" indent="1"/>
      <protection locked="0"/>
    </xf>
    <xf numFmtId="0" fontId="21" fillId="5" borderId="23" xfId="0" applyFont="1" applyFill="1" applyBorder="1" applyAlignment="1" applyProtection="1">
      <alignment horizontal="left" vertical="top" wrapText="1" indent="1"/>
      <protection locked="0"/>
    </xf>
    <xf numFmtId="0" fontId="8" fillId="4" borderId="0" xfId="0" applyFont="1" applyFill="1" applyAlignment="1">
      <alignment horizontal="center" vertical="center"/>
    </xf>
    <xf numFmtId="10" fontId="6" fillId="5" borderId="52" xfId="0" applyNumberFormat="1" applyFont="1" applyFill="1" applyBorder="1" applyAlignment="1" applyProtection="1">
      <alignment horizontal="center" vertical="center" wrapText="1"/>
      <protection locked="0"/>
    </xf>
    <xf numFmtId="10" fontId="6" fillId="5" borderId="53" xfId="0" applyNumberFormat="1" applyFont="1" applyFill="1" applyBorder="1" applyAlignment="1" applyProtection="1">
      <alignment horizontal="center" vertical="center" wrapText="1"/>
      <protection locked="0"/>
    </xf>
    <xf numFmtId="0" fontId="0" fillId="5" borderId="5" xfId="0" applyFill="1" applyBorder="1" applyAlignment="1" applyProtection="1">
      <alignment horizontal="center" vertical="center"/>
      <protection locked="0"/>
    </xf>
    <xf numFmtId="0" fontId="0" fillId="5" borderId="6" xfId="0" applyFill="1" applyBorder="1" applyAlignment="1" applyProtection="1">
      <alignment horizontal="center" vertical="center"/>
      <protection locked="0"/>
    </xf>
    <xf numFmtId="0" fontId="0" fillId="5" borderId="7" xfId="0" applyFill="1" applyBorder="1" applyAlignment="1" applyProtection="1">
      <alignment horizontal="center" vertical="center"/>
      <protection locked="0"/>
    </xf>
    <xf numFmtId="0" fontId="0" fillId="5" borderId="8" xfId="0" applyFill="1" applyBorder="1" applyAlignment="1" applyProtection="1">
      <alignment horizontal="center" vertical="center"/>
      <protection locked="0"/>
    </xf>
    <xf numFmtId="0" fontId="0" fillId="5" borderId="9" xfId="0" applyFill="1" applyBorder="1" applyAlignment="1" applyProtection="1">
      <alignment horizontal="center" vertical="center"/>
      <protection locked="0"/>
    </xf>
    <xf numFmtId="0" fontId="0" fillId="5" borderId="10" xfId="0" applyFill="1" applyBorder="1" applyAlignment="1" applyProtection="1">
      <alignment horizontal="center" vertical="center"/>
      <protection locked="0"/>
    </xf>
    <xf numFmtId="10" fontId="6" fillId="5" borderId="54" xfId="0" applyNumberFormat="1" applyFont="1" applyFill="1" applyBorder="1" applyAlignment="1" applyProtection="1">
      <alignment horizontal="center" vertical="center" wrapText="1"/>
      <protection locked="0"/>
    </xf>
    <xf numFmtId="0" fontId="93" fillId="4" borderId="0" xfId="0" applyFont="1" applyFill="1" applyAlignment="1">
      <alignment horizontal="center" vertical="top"/>
    </xf>
    <xf numFmtId="0" fontId="6" fillId="5" borderId="52" xfId="0" applyFont="1" applyFill="1" applyBorder="1" applyAlignment="1" applyProtection="1">
      <alignment horizontal="center" vertical="center" wrapText="1"/>
      <protection locked="0"/>
    </xf>
    <xf numFmtId="0" fontId="6" fillId="5" borderId="53" xfId="0" applyFont="1" applyFill="1" applyBorder="1" applyAlignment="1" applyProtection="1">
      <alignment horizontal="center" vertical="center" wrapText="1"/>
      <protection locked="0"/>
    </xf>
    <xf numFmtId="0" fontId="16" fillId="5" borderId="8" xfId="0" applyFont="1" applyFill="1" applyBorder="1" applyAlignment="1">
      <alignment horizontal="center" vertical="top" wrapText="1"/>
    </xf>
    <xf numFmtId="0" fontId="16" fillId="5" borderId="9" xfId="0" applyFont="1" applyFill="1" applyBorder="1" applyAlignment="1">
      <alignment horizontal="center" vertical="top" wrapText="1"/>
    </xf>
    <xf numFmtId="0" fontId="16" fillId="5" borderId="10" xfId="0" applyFont="1" applyFill="1" applyBorder="1" applyAlignment="1">
      <alignment horizontal="center" vertical="top" wrapText="1"/>
    </xf>
    <xf numFmtId="0" fontId="5" fillId="5" borderId="5" xfId="0" applyFont="1" applyFill="1" applyBorder="1" applyAlignment="1" applyProtection="1">
      <alignment horizontal="center" wrapText="1"/>
      <protection locked="0"/>
    </xf>
    <xf numFmtId="0" fontId="5" fillId="5" borderId="6" xfId="0" applyFont="1" applyFill="1" applyBorder="1" applyAlignment="1" applyProtection="1">
      <alignment horizontal="center" wrapText="1"/>
      <protection locked="0"/>
    </xf>
    <xf numFmtId="0" fontId="5" fillId="5" borderId="7" xfId="0" applyFont="1" applyFill="1" applyBorder="1" applyAlignment="1" applyProtection="1">
      <alignment horizontal="center" wrapText="1"/>
      <protection locked="0"/>
    </xf>
    <xf numFmtId="0" fontId="5" fillId="5" borderId="19" xfId="0" applyFont="1" applyFill="1" applyBorder="1" applyAlignment="1" applyProtection="1">
      <alignment horizontal="center" wrapText="1"/>
      <protection locked="0"/>
    </xf>
    <xf numFmtId="0" fontId="5" fillId="5" borderId="0" xfId="0" applyFont="1" applyFill="1" applyBorder="1" applyAlignment="1" applyProtection="1">
      <alignment horizontal="center" wrapText="1"/>
      <protection locked="0"/>
    </xf>
    <xf numFmtId="0" fontId="5" fillId="5" borderId="20" xfId="0" applyFont="1" applyFill="1" applyBorder="1" applyAlignment="1" applyProtection="1">
      <alignment horizontal="center" wrapText="1"/>
      <protection locked="0"/>
    </xf>
    <xf numFmtId="0" fontId="24" fillId="5" borderId="19" xfId="0" applyFont="1" applyFill="1" applyBorder="1" applyAlignment="1" applyProtection="1">
      <alignment horizontal="center" wrapText="1"/>
      <protection locked="0"/>
    </xf>
    <xf numFmtId="0" fontId="24" fillId="5" borderId="0" xfId="0" applyFont="1" applyFill="1" applyBorder="1" applyAlignment="1" applyProtection="1">
      <alignment horizontal="center" wrapText="1"/>
      <protection locked="0"/>
    </xf>
    <xf numFmtId="0" fontId="24" fillId="5" borderId="20" xfId="0" applyFont="1" applyFill="1" applyBorder="1" applyAlignment="1" applyProtection="1">
      <alignment horizontal="center" wrapText="1"/>
      <protection locked="0"/>
    </xf>
    <xf numFmtId="0" fontId="16" fillId="2" borderId="0" xfId="0" applyFont="1" applyFill="1" applyAlignment="1">
      <alignment horizontal="right" vertical="top" wrapText="1" indent="1"/>
    </xf>
    <xf numFmtId="0" fontId="16" fillId="2" borderId="20" xfId="0" applyFont="1" applyFill="1" applyBorder="1" applyAlignment="1">
      <alignment horizontal="right" vertical="top" wrapText="1" indent="1"/>
    </xf>
    <xf numFmtId="0" fontId="50" fillId="2" borderId="0" xfId="0" applyFont="1" applyFill="1" applyBorder="1" applyAlignment="1">
      <alignment horizontal="right" wrapText="1" indent="1"/>
    </xf>
    <xf numFmtId="0" fontId="50" fillId="2" borderId="20" xfId="0" applyFont="1" applyFill="1" applyBorder="1" applyAlignment="1">
      <alignment horizontal="right" wrapText="1" indent="1"/>
    </xf>
    <xf numFmtId="0" fontId="29" fillId="4" borderId="0" xfId="0" applyFont="1" applyFill="1" applyAlignment="1">
      <alignment horizontal="center" vertical="center"/>
    </xf>
    <xf numFmtId="0" fontId="66" fillId="15" borderId="0" xfId="0" applyFont="1" applyFill="1" applyAlignment="1" applyProtection="1">
      <alignment horizontal="left" vertical="top" wrapText="1"/>
    </xf>
    <xf numFmtId="0" fontId="40" fillId="17" borderId="0" xfId="0" applyFont="1" applyFill="1" applyAlignment="1" applyProtection="1">
      <alignment horizontal="left" wrapText="1" indent="1"/>
    </xf>
    <xf numFmtId="0" fontId="84" fillId="17" borderId="0" xfId="0" applyFont="1" applyFill="1" applyAlignment="1" applyProtection="1">
      <alignment horizontal="left" vertical="top" wrapText="1" indent="1"/>
      <protection locked="0"/>
    </xf>
    <xf numFmtId="0" fontId="40" fillId="6" borderId="0" xfId="0" applyFont="1" applyFill="1" applyAlignment="1" applyProtection="1">
      <alignment horizontal="left" vertical="top" wrapText="1"/>
      <protection locked="0"/>
    </xf>
    <xf numFmtId="0" fontId="0" fillId="0" borderId="0" xfId="0" applyAlignment="1">
      <alignment horizontal="left" wrapText="1"/>
    </xf>
    <xf numFmtId="0" fontId="58" fillId="0" borderId="0" xfId="0" applyFont="1" applyAlignment="1">
      <alignment horizontal="left" vertical="center" wrapText="1"/>
    </xf>
  </cellXfs>
  <cellStyles count="2">
    <cellStyle name="Hyperlink" xfId="1" builtinId="8"/>
    <cellStyle name="Normal" xfId="0" builtinId="0"/>
  </cellStyles>
  <dxfs count="214">
    <dxf>
      <font>
        <b val="0"/>
        <i val="0"/>
        <strike val="0"/>
        <condense val="0"/>
        <extend val="0"/>
        <outline val="0"/>
        <shadow val="0"/>
        <u val="none"/>
        <vertAlign val="baseline"/>
        <sz val="11"/>
        <color theme="1"/>
        <name val="Arial"/>
        <scheme val="minor"/>
      </font>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style="thin">
          <color theme="1"/>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numFmt numFmtId="0" formatCode="General"/>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style="thin">
          <color theme="1"/>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style="thin">
          <color theme="1"/>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numFmt numFmtId="0" formatCode="General"/>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numFmt numFmtId="0" formatCode="General"/>
      <fill>
        <patternFill patternType="none">
          <fgColor indexed="64"/>
          <bgColor indexed="65"/>
        </patternFill>
      </fill>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style="thin">
          <color theme="1"/>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numFmt numFmtId="0" formatCode="General"/>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style="thin">
          <color theme="1"/>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style="thin">
          <color theme="1"/>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style="thin">
          <color theme="1"/>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style="thin">
          <color theme="1"/>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numFmt numFmtId="0" formatCode="General"/>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style="thin">
          <color theme="1"/>
        </bottom>
        <vertical/>
        <horizontal/>
      </border>
    </dxf>
    <dxf>
      <border outline="0">
        <left style="thin">
          <color theme="1"/>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scheme val="minor"/>
      </font>
      <numFmt numFmtId="0" formatCode="General"/>
      <border diagonalUp="0" diagonalDown="0">
        <left/>
        <right/>
        <top style="thin">
          <color theme="6"/>
        </top>
        <bottom/>
        <vertical/>
        <horizontal/>
      </border>
    </dxf>
    <dxf>
      <font>
        <b val="0"/>
        <i val="0"/>
        <strike val="0"/>
        <condense val="0"/>
        <extend val="0"/>
        <outline val="0"/>
        <shadow val="0"/>
        <u val="none"/>
        <vertAlign val="baseline"/>
        <sz val="11"/>
        <color theme="1"/>
        <name val="Arial"/>
        <scheme val="minor"/>
      </font>
      <alignment horizontal="general" vertical="bottom"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border diagonalUp="0" diagonalDown="0">
        <left/>
        <right style="thin">
          <color theme="1"/>
        </right>
        <top style="thin">
          <color theme="1"/>
        </top>
        <bottom style="thin">
          <color theme="1"/>
        </bottom>
        <vertical/>
        <horizontal/>
      </border>
    </dxf>
    <dxf>
      <border outline="0">
        <left style="thin">
          <color theme="1"/>
        </left>
        <right style="thin">
          <color theme="1"/>
        </right>
        <top style="thin">
          <color theme="1"/>
        </top>
        <bottom style="thin">
          <color theme="1"/>
        </bottom>
      </border>
    </dxf>
    <dxf>
      <border outline="0">
        <bottom style="thin">
          <color theme="1"/>
        </bottom>
      </border>
    </dxf>
    <dxf>
      <numFmt numFmtId="2" formatCode="0.00"/>
      <alignment horizontal="right" vertical="bottom" textRotation="0" wrapText="0" indent="0" justifyLastLine="0" shrinkToFit="0" readingOrder="0"/>
    </dxf>
    <dxf>
      <numFmt numFmtId="30" formatCode="@"/>
    </dxf>
    <dxf>
      <font>
        <color rgb="FF9C0006"/>
      </font>
      <fill>
        <patternFill>
          <bgColor rgb="FFFFC7CE"/>
        </patternFill>
      </fill>
    </dxf>
    <dxf>
      <font>
        <color rgb="FF9C0006"/>
      </font>
      <fill>
        <patternFill>
          <bgColor rgb="FFFFC7CE"/>
        </patternFill>
      </fill>
    </dxf>
    <dxf>
      <font>
        <color rgb="FF9C0006"/>
      </font>
      <fill>
        <patternFill>
          <bgColor rgb="FFFFC7CE"/>
        </patternFill>
      </fill>
    </dxf>
    <dxf>
      <numFmt numFmtId="0" formatCode="General"/>
    </dxf>
    <dxf>
      <font>
        <b/>
        <i val="0"/>
        <strike val="0"/>
        <condense val="0"/>
        <extend val="0"/>
        <outline val="0"/>
        <shadow val="0"/>
        <u val="none"/>
        <vertAlign val="baseline"/>
        <sz val="11"/>
        <color theme="1"/>
        <name val="Arial"/>
        <scheme val="minor"/>
      </font>
    </dxf>
    <dxf>
      <font>
        <strike val="0"/>
        <outline val="0"/>
        <shadow val="0"/>
        <u val="none"/>
        <vertAlign val="baseline"/>
        <sz val="11"/>
        <color theme="3"/>
        <name val="Arial"/>
        <scheme val="minor"/>
      </font>
      <fill>
        <patternFill patternType="none">
          <fgColor indexed="64"/>
          <bgColor indexed="65"/>
        </patternFill>
      </fill>
      <alignment horizontal="general" vertical="top" textRotation="0" wrapText="1" indent="0" justifyLastLine="0" shrinkToFit="0" readingOrder="0"/>
      <protection locked="1" hidden="0"/>
    </dxf>
    <dxf>
      <fill>
        <patternFill patternType="none">
          <fgColor indexed="64"/>
          <bgColor indexed="65"/>
        </patternFill>
      </fill>
      <alignment horizontal="general" vertical="top" textRotation="0" wrapText="1" indent="0" justifyLastLine="0" shrinkToFit="0" readingOrder="0"/>
      <protection locked="1" hidden="0"/>
    </dxf>
    <dxf>
      <fill>
        <patternFill patternType="none">
          <fgColor indexed="64"/>
          <bgColor auto="1"/>
        </patternFill>
      </fill>
      <alignment horizontal="general" vertical="top" textRotation="0" wrapText="1" indent="0" justifyLastLine="0" shrinkToFit="0" readingOrder="0"/>
      <protection locked="1" hidden="0"/>
    </dxf>
    <dxf>
      <font>
        <strike val="0"/>
        <outline val="0"/>
        <shadow val="0"/>
        <u val="none"/>
        <vertAlign val="baseline"/>
        <sz val="11"/>
        <color auto="1"/>
        <name val="Arial"/>
        <scheme val="none"/>
      </font>
      <fill>
        <patternFill patternType="solid">
          <fgColor indexed="64"/>
          <bgColor theme="6" tint="0.79998168889431442"/>
        </patternFill>
      </fill>
      <alignment horizontal="general" vertical="top" textRotation="0" wrapText="1" indent="0" justifyLastLine="0" shrinkToFit="0" readingOrder="0"/>
      <protection locked="1" hidden="0"/>
    </dxf>
    <dxf>
      <font>
        <b val="0"/>
        <strike val="0"/>
        <outline val="0"/>
        <shadow val="0"/>
        <u val="none"/>
        <vertAlign val="baseline"/>
        <sz val="12"/>
        <color theme="6"/>
        <name val="Arial"/>
        <scheme val="minor"/>
      </font>
      <fill>
        <patternFill patternType="solid">
          <fgColor indexed="64"/>
          <bgColor theme="6" tint="0.79998168889431442"/>
        </patternFill>
      </fill>
      <alignment horizontal="center" vertical="center" textRotation="0" wrapText="1" indent="0" justifyLastLine="0" shrinkToFit="0" readingOrder="0"/>
      <protection locked="1" hidden="0"/>
    </dxf>
    <dxf>
      <fill>
        <patternFill patternType="solid">
          <fgColor indexed="64"/>
          <bgColor theme="8" tint="0.79998168889431442"/>
        </patternFill>
      </fill>
      <alignment horizontal="general" vertical="top" textRotation="0" wrapText="1" indent="0" justifyLastLine="0" shrinkToFit="0" readingOrder="0"/>
      <protection locked="0" hidden="0"/>
    </dxf>
    <dxf>
      <alignment horizontal="general" vertical="top" textRotation="0" wrapText="1" indent="0" justifyLastLine="0" shrinkToFit="0" readingOrder="0"/>
      <protection locked="1" hidden="0"/>
    </dxf>
    <dxf>
      <alignment vertical="top" textRotation="0" wrapText="1" indent="0" justifyLastLine="0" shrinkToFit="0" readingOrder="0"/>
      <protection locked="1" hidden="0"/>
    </dxf>
    <dxf>
      <alignment vertical="top" textRotation="0" wrapText="1" indent="0" justifyLastLine="0" shrinkToFit="0" readingOrder="0"/>
      <protection locked="1" hidden="0"/>
    </dxf>
    <dxf>
      <protection locked="1" hidden="0"/>
    </dxf>
    <dxf>
      <font>
        <color theme="0"/>
      </font>
    </dxf>
    <dxf>
      <font>
        <color theme="4"/>
      </font>
    </dxf>
    <dxf>
      <font>
        <color theme="5"/>
      </font>
      <fill>
        <patternFill>
          <bgColor theme="5"/>
        </patternFill>
      </fill>
    </dxf>
    <dxf>
      <font>
        <color theme="5"/>
      </font>
      <fill>
        <patternFill>
          <bgColor theme="5"/>
        </patternFill>
      </fill>
    </dxf>
    <dxf>
      <font>
        <b val="0"/>
        <i/>
        <color theme="1" tint="0.34998626667073579"/>
      </font>
    </dxf>
    <dxf>
      <font>
        <b val="0"/>
        <i/>
        <color theme="1" tint="0.34998626667073579"/>
      </font>
    </dxf>
    <dxf>
      <font>
        <b val="0"/>
        <i/>
        <color theme="1" tint="0.34998626667073579"/>
      </font>
    </dxf>
    <dxf>
      <font>
        <b val="0"/>
        <i/>
        <color theme="1" tint="0.34998626667073579"/>
      </font>
    </dxf>
    <dxf>
      <font>
        <b val="0"/>
        <i/>
        <color theme="1" tint="0.34998626667073579"/>
      </font>
    </dxf>
    <dxf>
      <font>
        <color theme="4"/>
      </font>
    </dxf>
    <dxf>
      <font>
        <color theme="5"/>
      </font>
      <fill>
        <patternFill>
          <bgColor theme="5"/>
        </patternFill>
      </fill>
    </dxf>
    <dxf>
      <font>
        <b val="0"/>
        <i/>
        <color theme="3"/>
      </font>
    </dxf>
    <dxf>
      <font>
        <color theme="0"/>
      </font>
    </dxf>
    <dxf>
      <font>
        <color theme="4"/>
      </font>
    </dxf>
    <dxf>
      <font>
        <color theme="5"/>
      </font>
      <fill>
        <patternFill>
          <bgColor theme="5"/>
        </patternFill>
      </fill>
    </dxf>
    <dxf>
      <font>
        <b val="0"/>
        <i val="0"/>
        <strike val="0"/>
        <condense val="0"/>
        <extend val="0"/>
        <outline val="0"/>
        <shadow val="0"/>
        <u val="none"/>
        <vertAlign val="baseline"/>
        <sz val="11"/>
        <color theme="1"/>
        <name val="Arial"/>
        <scheme val="none"/>
      </font>
      <numFmt numFmtId="0" formatCode="General"/>
      <fill>
        <patternFill patternType="solid">
          <fgColor indexed="64"/>
          <bgColor theme="3"/>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Arial"/>
        <scheme val="none"/>
      </font>
      <numFmt numFmtId="0" formatCode="General"/>
      <fill>
        <patternFill patternType="solid">
          <fgColor indexed="64"/>
          <bgColor theme="3"/>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Arial"/>
        <scheme val="none"/>
      </font>
      <numFmt numFmtId="0" formatCode="General"/>
      <fill>
        <patternFill patternType="solid">
          <fgColor indexed="64"/>
          <bgColor theme="3"/>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solid">
          <fgColor indexed="64"/>
          <bgColor theme="3"/>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solid">
          <fgColor indexed="64"/>
          <bgColor theme="3"/>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solid">
          <fgColor indexed="64"/>
          <bgColor theme="3"/>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theme="5" tint="-0.499984740745262"/>
        </left>
        <right style="thin">
          <color theme="5" tint="-0.499984740745262"/>
        </right>
        <top style="thin">
          <color theme="5" tint="-0.499984740745262"/>
        </top>
        <bottom style="thin">
          <color theme="5" tint="-0.499984740745262"/>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theme="5" tint="-0.499984740745262"/>
        </left>
        <right style="thin">
          <color theme="5" tint="-0.499984740745262"/>
        </right>
        <top style="thin">
          <color theme="5" tint="-0.499984740745262"/>
        </top>
        <bottom style="thin">
          <color theme="5" tint="-0.499984740745262"/>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theme="5" tint="-0.499984740745262"/>
        </left>
        <right style="thin">
          <color theme="5" tint="-0.499984740745262"/>
        </right>
        <top style="thin">
          <color theme="5" tint="-0.499984740745262"/>
        </top>
        <bottom style="thin">
          <color theme="5" tint="-0.499984740745262"/>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theme="5" tint="-0.499984740745262"/>
        </left>
        <right style="thin">
          <color theme="5" tint="-0.499984740745262"/>
        </right>
        <top style="thin">
          <color theme="5" tint="-0.499984740745262"/>
        </top>
        <bottom style="thin">
          <color theme="5" tint="-0.499984740745262"/>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theme="5" tint="-0.499984740745262"/>
        </left>
        <right style="thin">
          <color theme="5" tint="-0.499984740745262"/>
        </right>
        <top style="thin">
          <color theme="5" tint="-0.499984740745262"/>
        </top>
        <bottom style="thin">
          <color theme="5" tint="-0.499984740745262"/>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theme="5" tint="-0.499984740745262"/>
        </left>
        <right style="thin">
          <color theme="5" tint="-0.499984740745262"/>
        </right>
        <top style="thin">
          <color theme="5" tint="-0.499984740745262"/>
        </top>
        <bottom style="thin">
          <color theme="5" tint="-0.499984740745262"/>
        </bottom>
      </border>
    </dxf>
    <dxf>
      <border outline="0">
        <bottom style="thin">
          <color theme="5" tint="-0.499984740745262"/>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Arial"/>
        <scheme val="none"/>
      </font>
      <fill>
        <patternFill patternType="solid">
          <fgColor indexed="64"/>
          <bgColor theme="0"/>
        </patternFill>
      </fill>
    </dxf>
    <dxf>
      <fill>
        <patternFill patternType="none">
          <fgColor indexed="64"/>
          <bgColor auto="1"/>
        </patternFill>
      </fill>
      <alignment horizontal="general" vertic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dxf>
    <dxf>
      <fill>
        <patternFill patternType="none">
          <fgColor indexed="64"/>
          <bgColor auto="1"/>
        </patternFill>
      </fill>
      <alignment horizontal="general" vertic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numFmt numFmtId="164" formatCode="0.0000"/>
      <fill>
        <patternFill patternType="solid">
          <fgColor indexed="64"/>
          <bgColor theme="0"/>
        </patternFill>
      </fill>
    </dxf>
    <dxf>
      <font>
        <b val="0"/>
        <i val="0"/>
        <strike val="0"/>
        <condense val="0"/>
        <extend val="0"/>
        <outline val="0"/>
        <shadow val="0"/>
        <u val="none"/>
        <vertAlign val="baseline"/>
        <sz val="11"/>
        <color theme="1"/>
        <name val="Arial"/>
        <scheme val="none"/>
      </font>
      <numFmt numFmtId="164" formatCode="0.0000"/>
      <fill>
        <patternFill patternType="none">
          <fgColor indexed="64"/>
          <bgColor auto="1"/>
        </patternFill>
      </fill>
      <alignment horizontal="general" vertical="center" textRotation="0" indent="0" justifyLastLine="0" shrinkToFit="0" readingOrder="0"/>
      <protection locked="0" hidden="0"/>
    </dxf>
    <dxf>
      <font>
        <b/>
        <i val="0"/>
        <strike val="0"/>
        <condense val="0"/>
        <extend val="0"/>
        <outline val="0"/>
        <shadow val="0"/>
        <u val="none"/>
        <vertAlign val="baseline"/>
        <sz val="11"/>
        <color theme="1"/>
        <name val="Arial"/>
        <scheme val="none"/>
      </fon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general" vertic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dxf>
    <dxf>
      <fill>
        <patternFill patternType="none">
          <fgColor indexed="64"/>
          <bgColor auto="1"/>
        </patternFill>
      </fill>
      <alignment horizontal="general" vertical="center" textRotation="0" indent="0" justifyLastLine="0" shrinkToFit="0" readingOrder="0"/>
      <protection locked="0" hidden="0"/>
    </dxf>
    <dxf>
      <fill>
        <patternFill patternType="solid">
          <fgColor indexed="64"/>
          <bgColor theme="0"/>
        </patternFill>
      </fill>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general" vertical="center" textRotation="0" indent="0" justifyLastLine="0" shrinkToFit="0" readingOrder="0"/>
      <protection locked="0" hidden="0"/>
    </dxf>
    <dxf>
      <font>
        <strike val="0"/>
        <outline val="0"/>
        <shadow val="0"/>
        <u val="none"/>
        <vertAlign val="baseline"/>
        <sz val="9"/>
        <color theme="0"/>
        <name val="Arial"/>
        <scheme val="none"/>
      </font>
      <fill>
        <patternFill patternType="none">
          <fgColor indexed="64"/>
          <bgColor auto="1"/>
        </patternFill>
      </fill>
      <alignment textRotation="0" wrapText="1" indent="0" justifyLastLine="0" shrinkToFit="0" readingOrder="0"/>
    </dxf>
    <dxf>
      <font>
        <b val="0"/>
        <i/>
        <color theme="6"/>
      </font>
    </dxf>
    <dxf>
      <font>
        <color theme="4"/>
      </font>
    </dxf>
    <dxf>
      <font>
        <color theme="5"/>
      </font>
      <fill>
        <patternFill>
          <bgColor theme="5"/>
        </patternFill>
      </fill>
    </dxf>
    <dxf>
      <font>
        <b/>
        <i val="0"/>
        <color theme="8"/>
      </font>
    </dxf>
    <dxf>
      <font>
        <b/>
        <i val="0"/>
        <color theme="8"/>
      </font>
    </dxf>
    <dxf>
      <font>
        <b/>
        <i val="0"/>
        <color theme="8"/>
      </font>
      <fill>
        <patternFill>
          <bgColor theme="8" tint="0.79998168889431442"/>
        </patternFill>
      </fill>
    </dxf>
    <dxf>
      <font>
        <color theme="3"/>
      </font>
      <fill>
        <patternFill>
          <bgColor theme="3"/>
        </patternFill>
      </fill>
    </dxf>
    <dxf>
      <font>
        <color theme="0"/>
      </font>
      <fill>
        <patternFill>
          <bgColor theme="0"/>
        </patternFill>
      </fill>
    </dxf>
    <dxf>
      <font>
        <b val="0"/>
        <i val="0"/>
        <color theme="3"/>
      </font>
    </dxf>
    <dxf>
      <font>
        <b/>
        <i val="0"/>
        <color theme="8"/>
      </font>
    </dxf>
    <dxf>
      <font>
        <b val="0"/>
        <i val="0"/>
        <color theme="3"/>
      </font>
    </dxf>
    <dxf>
      <font>
        <b val="0"/>
        <i val="0"/>
        <color theme="3"/>
      </font>
    </dxf>
    <dxf>
      <font>
        <b val="0"/>
        <i val="0"/>
        <color theme="3"/>
      </font>
    </dxf>
    <dxf>
      <font>
        <b/>
        <i val="0"/>
        <color theme="8"/>
      </font>
    </dxf>
    <dxf>
      <font>
        <b/>
        <i val="0"/>
        <color theme="8"/>
      </font>
    </dxf>
    <dxf>
      <font>
        <b/>
        <i val="0"/>
        <color theme="8"/>
      </font>
    </dxf>
    <dxf>
      <font>
        <color theme="0"/>
      </font>
      <fill>
        <patternFill>
          <bgColor theme="0"/>
        </patternFill>
      </fill>
      <border>
        <left/>
        <right/>
        <top style="thin">
          <color theme="3"/>
        </top>
        <bottom style="thin">
          <color theme="2"/>
        </bottom>
      </border>
    </dxf>
    <dxf>
      <font>
        <color theme="0"/>
      </font>
      <fill>
        <patternFill>
          <bgColor theme="0"/>
        </patternFill>
      </fill>
      <border>
        <left/>
        <right/>
        <top style="thin">
          <color theme="3"/>
        </top>
        <bottom style="thin">
          <color theme="3"/>
        </bottom>
      </border>
    </dxf>
    <dxf>
      <font>
        <color theme="0"/>
      </font>
      <fill>
        <patternFill>
          <bgColor theme="0"/>
        </patternFill>
      </fill>
      <border>
        <left/>
        <right/>
        <top style="thin">
          <color theme="3"/>
        </top>
        <bottom style="thin">
          <color theme="3"/>
        </bottom>
      </border>
    </dxf>
    <dxf>
      <font>
        <color theme="0"/>
      </font>
      <fill>
        <patternFill>
          <bgColor theme="0"/>
        </patternFill>
      </fill>
      <border>
        <left/>
        <right/>
        <top style="thin">
          <color theme="3"/>
        </top>
        <bottom style="thin">
          <color theme="3"/>
        </bottom>
      </border>
    </dxf>
    <dxf>
      <font>
        <color theme="0"/>
      </font>
    </dxf>
    <dxf>
      <font>
        <color theme="0"/>
      </font>
    </dxf>
    <dxf>
      <font>
        <color theme="0"/>
      </font>
    </dxf>
    <dxf>
      <font>
        <color theme="0"/>
      </font>
    </dxf>
    <dxf>
      <font>
        <color theme="0"/>
      </font>
    </dxf>
    <dxf>
      <font>
        <color theme="0"/>
      </font>
    </dxf>
    <dxf>
      <font>
        <color theme="4"/>
      </font>
    </dxf>
    <dxf>
      <font>
        <color theme="5"/>
      </font>
      <fill>
        <patternFill>
          <bgColor theme="5"/>
        </patternFill>
      </fill>
    </dxf>
    <dxf>
      <font>
        <color theme="5"/>
      </font>
      <fill>
        <patternFill>
          <bgColor theme="5"/>
        </patternFill>
      </fill>
    </dxf>
    <dxf>
      <font>
        <color theme="4"/>
      </font>
    </dxf>
    <dxf>
      <font>
        <color theme="5"/>
      </font>
      <fill>
        <patternFill>
          <bgColor theme="5"/>
        </patternFill>
      </fill>
    </dxf>
    <dxf>
      <font>
        <color theme="0"/>
      </font>
    </dxf>
    <dxf>
      <font>
        <color theme="0"/>
      </font>
    </dxf>
    <dxf>
      <fill>
        <patternFill>
          <bgColor theme="0" tint="-4.9989318521683403E-2"/>
        </patternFill>
      </fill>
      <border>
        <left style="thin">
          <color theme="4"/>
        </left>
        <right style="thin">
          <color theme="4"/>
        </right>
        <top style="thin">
          <color theme="4"/>
        </top>
        <bottom style="thin">
          <color theme="4"/>
        </bottom>
        <vertical style="thin">
          <color theme="4"/>
        </vertical>
        <horizontal style="thin">
          <color theme="4"/>
        </horizontal>
      </border>
    </dxf>
    <dxf>
      <fill>
        <patternFill>
          <bgColor theme="3" tint="0.79998168889431442"/>
        </patternFill>
      </fill>
      <border>
        <left style="thin">
          <color theme="4"/>
        </left>
        <right style="thin">
          <color theme="4"/>
        </right>
        <top style="thin">
          <color theme="4"/>
        </top>
        <bottom style="thin">
          <color theme="4"/>
        </bottom>
        <vertical style="thin">
          <color theme="4"/>
        </vertical>
        <horizontal style="thin">
          <color theme="4"/>
        </horizontal>
      </border>
    </dxf>
    <dxf>
      <font>
        <b/>
        <i val="0"/>
        <color theme="1"/>
      </font>
      <fill>
        <patternFill>
          <bgColor theme="5"/>
        </patternFill>
      </fill>
      <border>
        <left style="thin">
          <color theme="4"/>
        </left>
        <right style="thin">
          <color theme="4"/>
        </right>
        <top style="thin">
          <color theme="4"/>
        </top>
        <bottom style="thin">
          <color theme="4"/>
        </bottom>
        <vertical style="thin">
          <color theme="4"/>
        </vertical>
        <horizontal style="thin">
          <color theme="4"/>
        </horizontal>
      </border>
    </dxf>
  </dxfs>
  <tableStyles count="1" defaultTableStyle="TableStyleMedium9" defaultPivotStyle="PivotStyleLight16">
    <tableStyle name="Table Style 1" pivot="0" count="3">
      <tableStyleElement type="headerRow" dxfId="213"/>
      <tableStyleElement type="firstRowStripe" dxfId="212"/>
      <tableStyleElement type="secondRowStripe" dxfId="211"/>
    </tableStyle>
  </tableStyles>
  <colors>
    <mruColors>
      <color rgb="FF0000FF"/>
      <color rgb="FFE8F8FE"/>
      <color rgb="FFECF9FE"/>
      <color rgb="FFFFF467"/>
      <color rgb="FFFFFF99"/>
      <color rgb="FFF1F5F9"/>
      <color rgb="FFFFDDFF"/>
      <color rgb="FFFFCCFF"/>
      <color rgb="FFCCCC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microsoft.com/office/2007/relationships/hdphoto" Target="../media/hdphoto1.wdp"/></Relationships>
</file>

<file path=xl/drawings/_rels/drawing2.xml.rels><?xml version="1.0" encoding="UTF-8" standalone="yes"?>
<Relationships xmlns="http://schemas.openxmlformats.org/package/2006/relationships"><Relationship Id="rId2" Type="http://schemas.microsoft.com/office/2007/relationships/hdphoto" Target="../media/hdphoto2.wdp"/><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8.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26</xdr:row>
      <xdr:rowOff>149967</xdr:rowOff>
    </xdr:from>
    <xdr:to>
      <xdr:col>8</xdr:col>
      <xdr:colOff>188650</xdr:colOff>
      <xdr:row>26</xdr:row>
      <xdr:rowOff>752474</xdr:rowOff>
    </xdr:to>
    <xdr:pic>
      <xdr:nvPicPr>
        <xdr:cNvPr id="2" name="Picture 1"/>
        <xdr:cNvPicPr>
          <a:picLocks noChangeAspect="1"/>
        </xdr:cNvPicPr>
      </xdr:nvPicPr>
      <xdr:blipFill>
        <a:blip xmlns:r="http://schemas.openxmlformats.org/officeDocument/2006/relationships" r:embed="rId1"/>
        <a:stretch>
          <a:fillRect/>
        </a:stretch>
      </xdr:blipFill>
      <xdr:spPr>
        <a:xfrm>
          <a:off x="19050" y="7046067"/>
          <a:ext cx="2989000" cy="602507"/>
        </a:xfrm>
        <a:prstGeom prst="rect">
          <a:avLst/>
        </a:prstGeom>
      </xdr:spPr>
    </xdr:pic>
    <xdr:clientData/>
  </xdr:twoCellAnchor>
  <xdr:twoCellAnchor>
    <xdr:from>
      <xdr:col>15</xdr:col>
      <xdr:colOff>261938</xdr:colOff>
      <xdr:row>0</xdr:row>
      <xdr:rowOff>0</xdr:rowOff>
    </xdr:from>
    <xdr:to>
      <xdr:col>18</xdr:col>
      <xdr:colOff>4763</xdr:colOff>
      <xdr:row>1</xdr:row>
      <xdr:rowOff>257171</xdr:rowOff>
    </xdr:to>
    <xdr:sp macro="" textlink="">
      <xdr:nvSpPr>
        <xdr:cNvPr id="4" name="Right Triangle 3"/>
        <xdr:cNvSpPr/>
      </xdr:nvSpPr>
      <xdr:spPr>
        <a:xfrm rot="16200000">
          <a:off x="5586415" y="-38102"/>
          <a:ext cx="723896" cy="800100"/>
        </a:xfrm>
        <a:prstGeom prst="rtTriangle">
          <a:avLst/>
        </a:prstGeom>
        <a:solidFill>
          <a:schemeClr val="bg2"/>
        </a:solid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18</xdr:col>
      <xdr:colOff>333374</xdr:colOff>
      <xdr:row>0</xdr:row>
      <xdr:rowOff>133350</xdr:rowOff>
    </xdr:from>
    <xdr:to>
      <xdr:col>20</xdr:col>
      <xdr:colOff>218038</xdr:colOff>
      <xdr:row>1</xdr:row>
      <xdr:rowOff>85725</xdr:rowOff>
    </xdr:to>
    <xdr:pic>
      <xdr:nvPicPr>
        <xdr:cNvPr id="9" name="Picture 8"/>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77024" y="133350"/>
          <a:ext cx="589514" cy="457200"/>
        </a:xfrm>
        <a:prstGeom prst="rect">
          <a:avLst/>
        </a:prstGeom>
      </xdr:spPr>
    </xdr:pic>
    <xdr:clientData/>
  </xdr:twoCellAnchor>
  <xdr:twoCellAnchor editAs="oneCell">
    <xdr:from>
      <xdr:col>9</xdr:col>
      <xdr:colOff>190500</xdr:colOff>
      <xdr:row>25</xdr:row>
      <xdr:rowOff>152400</xdr:rowOff>
    </xdr:from>
    <xdr:to>
      <xdr:col>17</xdr:col>
      <xdr:colOff>123825</xdr:colOff>
      <xdr:row>27</xdr:row>
      <xdr:rowOff>69214</xdr:rowOff>
    </xdr:to>
    <xdr:pic>
      <xdr:nvPicPr>
        <xdr:cNvPr id="6" name="Picture 5" descr="C:\Users\car5654\AppData\Local\Temp\SNAGHTML48ac8ab.PNG"/>
        <xdr:cNvPicPr>
          <a:picLocks noChangeAspect="1" noChangeArrowheads="1"/>
        </xdr:cNvPicPr>
      </xdr:nvPicPr>
      <xdr:blipFill>
        <a:blip xmlns:r="http://schemas.openxmlformats.org/officeDocument/2006/relationships" r:embed="rId3">
          <a:extLst>
            <a:ext uri="{BEBA8EAE-BF5A-486C-A8C5-ECC9F3942E4B}">
              <a14:imgProps xmlns:a14="http://schemas.microsoft.com/office/drawing/2010/main">
                <a14:imgLayer r:embed="rId4">
                  <a14:imgEffect>
                    <a14:sharpenSoften amount="50000"/>
                  </a14:imgEffect>
                </a14:imgLayer>
              </a14:imgProps>
            </a:ext>
            <a:ext uri="{28A0092B-C50C-407E-A947-70E740481C1C}">
              <a14:useLocalDpi xmlns:a14="http://schemas.microsoft.com/office/drawing/2010/main" val="0"/>
            </a:ext>
          </a:extLst>
        </a:blip>
        <a:srcRect/>
        <a:stretch>
          <a:fillRect/>
        </a:stretch>
      </xdr:blipFill>
      <xdr:spPr bwMode="auto">
        <a:xfrm>
          <a:off x="3362325" y="8401050"/>
          <a:ext cx="2752725" cy="10217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136585</xdr:colOff>
      <xdr:row>0</xdr:row>
      <xdr:rowOff>0</xdr:rowOff>
    </xdr:from>
    <xdr:to>
      <xdr:col>17</xdr:col>
      <xdr:colOff>7191</xdr:colOff>
      <xdr:row>3</xdr:row>
      <xdr:rowOff>0</xdr:rowOff>
    </xdr:to>
    <xdr:sp macro="" textlink="">
      <xdr:nvSpPr>
        <xdr:cNvPr id="5" name="Right Triangle 4"/>
        <xdr:cNvSpPr/>
      </xdr:nvSpPr>
      <xdr:spPr>
        <a:xfrm rot="16200000">
          <a:off x="5449020" y="-28756"/>
          <a:ext cx="517585" cy="575097"/>
        </a:xfrm>
        <a:prstGeom prst="rtTriangle">
          <a:avLst/>
        </a:prstGeom>
        <a:solidFill>
          <a:schemeClr val="bg2"/>
        </a:solid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18</xdr:col>
      <xdr:colOff>124239</xdr:colOff>
      <xdr:row>0</xdr:row>
      <xdr:rowOff>74543</xdr:rowOff>
    </xdr:from>
    <xdr:to>
      <xdr:col>19</xdr:col>
      <xdr:colOff>239698</xdr:colOff>
      <xdr:row>2</xdr:row>
      <xdr:rowOff>125564</xdr:rowOff>
    </xdr:to>
    <xdr:pic>
      <xdr:nvPicPr>
        <xdr:cNvPr id="6" name="Picture 5"/>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harpenSoften amount="-50000"/>
                  </a14:imgEffect>
                </a14:imgLayer>
              </a14:imgProps>
            </a:ext>
            <a:ext uri="{28A0092B-C50C-407E-A947-70E740481C1C}">
              <a14:useLocalDpi xmlns:a14="http://schemas.microsoft.com/office/drawing/2010/main" val="0"/>
            </a:ext>
          </a:extLst>
        </a:blip>
        <a:stretch>
          <a:fillRect/>
        </a:stretch>
      </xdr:blipFill>
      <xdr:spPr>
        <a:xfrm>
          <a:off x="6534978" y="74543"/>
          <a:ext cx="471611" cy="365760"/>
        </a:xfrm>
        <a:prstGeom prst="rect">
          <a:avLst/>
        </a:prstGeom>
      </xdr:spPr>
    </xdr:pic>
    <xdr:clientData/>
  </xdr:twoCellAnchor>
  <xdr:twoCellAnchor>
    <xdr:from>
      <xdr:col>0</xdr:col>
      <xdr:colOff>10888</xdr:colOff>
      <xdr:row>3</xdr:row>
      <xdr:rowOff>2779</xdr:rowOff>
    </xdr:from>
    <xdr:to>
      <xdr:col>20</xdr:col>
      <xdr:colOff>4053</xdr:colOff>
      <xdr:row>3</xdr:row>
      <xdr:rowOff>2779</xdr:rowOff>
    </xdr:to>
    <xdr:cxnSp macro="">
      <xdr:nvCxnSpPr>
        <xdr:cNvPr id="3" name="Straight Connector 2"/>
        <xdr:cNvCxnSpPr/>
      </xdr:nvCxnSpPr>
      <xdr:spPr>
        <a:xfrm flipH="1">
          <a:off x="10888" y="513481"/>
          <a:ext cx="7045718" cy="0"/>
        </a:xfrm>
        <a:prstGeom prst="line">
          <a:avLst/>
        </a:prstGeom>
        <a:ln w="12700">
          <a:solidFill>
            <a:schemeClr val="accent2"/>
          </a:solidFill>
        </a:ln>
        <a:effectLst/>
      </xdr:spPr>
      <xdr:style>
        <a:lnRef idx="2">
          <a:schemeClr val="accent1"/>
        </a:lnRef>
        <a:fillRef idx="0">
          <a:schemeClr val="accent1"/>
        </a:fillRef>
        <a:effectRef idx="1">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190500</xdr:colOff>
      <xdr:row>0</xdr:row>
      <xdr:rowOff>0</xdr:rowOff>
    </xdr:from>
    <xdr:to>
      <xdr:col>17</xdr:col>
      <xdr:colOff>8282</xdr:colOff>
      <xdr:row>3</xdr:row>
      <xdr:rowOff>0</xdr:rowOff>
    </xdr:to>
    <xdr:sp macro="" textlink="">
      <xdr:nvSpPr>
        <xdr:cNvPr id="9" name="Right Triangle 8"/>
        <xdr:cNvSpPr/>
      </xdr:nvSpPr>
      <xdr:spPr>
        <a:xfrm rot="16200000">
          <a:off x="5553489" y="4141"/>
          <a:ext cx="538370" cy="530087"/>
        </a:xfrm>
        <a:prstGeom prst="rtTriangle">
          <a:avLst/>
        </a:prstGeom>
        <a:solidFill>
          <a:schemeClr val="bg2"/>
        </a:solid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18</xdr:col>
      <xdr:colOff>124239</xdr:colOff>
      <xdr:row>1</xdr:row>
      <xdr:rowOff>8283</xdr:rowOff>
    </xdr:from>
    <xdr:to>
      <xdr:col>19</xdr:col>
      <xdr:colOff>87298</xdr:colOff>
      <xdr:row>2</xdr:row>
      <xdr:rowOff>117282</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59826" y="91109"/>
          <a:ext cx="471611" cy="365760"/>
        </a:xfrm>
        <a:prstGeom prst="rect">
          <a:avLst/>
        </a:prstGeom>
      </xdr:spPr>
    </xdr:pic>
    <xdr:clientData/>
  </xdr:twoCellAnchor>
  <xdr:twoCellAnchor>
    <xdr:from>
      <xdr:col>0</xdr:col>
      <xdr:colOff>16568</xdr:colOff>
      <xdr:row>3</xdr:row>
      <xdr:rowOff>0</xdr:rowOff>
    </xdr:from>
    <xdr:to>
      <xdr:col>20</xdr:col>
      <xdr:colOff>0</xdr:colOff>
      <xdr:row>3</xdr:row>
      <xdr:rowOff>0</xdr:rowOff>
    </xdr:to>
    <xdr:cxnSp macro="">
      <xdr:nvCxnSpPr>
        <xdr:cNvPr id="6" name="Straight Connector 5"/>
        <xdr:cNvCxnSpPr/>
      </xdr:nvCxnSpPr>
      <xdr:spPr>
        <a:xfrm flipH="1">
          <a:off x="16568" y="548640"/>
          <a:ext cx="7096702" cy="0"/>
        </a:xfrm>
        <a:prstGeom prst="line">
          <a:avLst/>
        </a:prstGeom>
        <a:ln w="12700">
          <a:solidFill>
            <a:schemeClr val="accent2"/>
          </a:solidFill>
        </a:ln>
        <a:effectLst/>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7</xdr:col>
          <xdr:colOff>285750</xdr:colOff>
          <xdr:row>60</xdr:row>
          <xdr:rowOff>228600</xdr:rowOff>
        </xdr:from>
        <xdr:to>
          <xdr:col>9</xdr:col>
          <xdr:colOff>342900</xdr:colOff>
          <xdr:row>62</xdr:row>
          <xdr:rowOff>123825</xdr:rowOff>
        </xdr:to>
        <xdr:sp macro="" textlink="">
          <xdr:nvSpPr>
            <xdr:cNvPr id="20517" name="Object 37" hidden="1">
              <a:extLst>
                <a:ext uri="{63B3BB69-23CF-44E3-9099-C40C66FF867C}">
                  <a14:compatExt spid="_x0000_s20517"/>
                </a:ext>
              </a:extLst>
            </xdr:cNvPr>
            <xdr:cNvSpPr/>
          </xdr:nvSpPr>
          <xdr:spPr bwMode="auto">
            <a:xfrm>
              <a:off x="0" y="0"/>
              <a:ext cx="0" cy="0"/>
            </a:xfrm>
            <a:prstGeom prst="rect">
              <a:avLst/>
            </a:prstGeom>
            <a:solidFill>
              <a:srgbClr val="D8D8D8"/>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3</xdr:col>
      <xdr:colOff>1338947</xdr:colOff>
      <xdr:row>0</xdr:row>
      <xdr:rowOff>0</xdr:rowOff>
    </xdr:from>
    <xdr:to>
      <xdr:col>4</xdr:col>
      <xdr:colOff>10889</xdr:colOff>
      <xdr:row>2</xdr:row>
      <xdr:rowOff>5442</xdr:rowOff>
    </xdr:to>
    <xdr:sp macro="" textlink="">
      <xdr:nvSpPr>
        <xdr:cNvPr id="5" name="Right Triangle 4"/>
        <xdr:cNvSpPr/>
      </xdr:nvSpPr>
      <xdr:spPr>
        <a:xfrm rot="16200000">
          <a:off x="6044297" y="-19050"/>
          <a:ext cx="462642" cy="500742"/>
        </a:xfrm>
        <a:prstGeom prst="rtTriangle">
          <a:avLst/>
        </a:prstGeom>
        <a:solidFill>
          <a:schemeClr val="bg2"/>
        </a:solid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4</xdr:col>
      <xdr:colOff>904875</xdr:colOff>
      <xdr:row>0</xdr:row>
      <xdr:rowOff>66675</xdr:rowOff>
    </xdr:from>
    <xdr:to>
      <xdr:col>4</xdr:col>
      <xdr:colOff>1317534</xdr:colOff>
      <xdr:row>1</xdr:row>
      <xdr:rowOff>129540</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19975" y="66675"/>
          <a:ext cx="412659" cy="320040"/>
        </a:xfrm>
        <a:prstGeom prst="rect">
          <a:avLst/>
        </a:prstGeom>
      </xdr:spPr>
    </xdr:pic>
    <xdr:clientData/>
  </xdr:twoCellAnchor>
  <xdr:twoCellAnchor>
    <xdr:from>
      <xdr:col>0</xdr:col>
      <xdr:colOff>11906</xdr:colOff>
      <xdr:row>1</xdr:row>
      <xdr:rowOff>197827</xdr:rowOff>
    </xdr:from>
    <xdr:to>
      <xdr:col>5</xdr:col>
      <xdr:colOff>5013</xdr:colOff>
      <xdr:row>1</xdr:row>
      <xdr:rowOff>197827</xdr:rowOff>
    </xdr:to>
    <xdr:cxnSp macro="">
      <xdr:nvCxnSpPr>
        <xdr:cNvPr id="6" name="Straight Connector 5"/>
        <xdr:cNvCxnSpPr/>
      </xdr:nvCxnSpPr>
      <xdr:spPr>
        <a:xfrm flipH="1">
          <a:off x="11906" y="455002"/>
          <a:ext cx="7917907" cy="0"/>
        </a:xfrm>
        <a:prstGeom prst="line">
          <a:avLst/>
        </a:prstGeom>
        <a:ln w="12700">
          <a:solidFill>
            <a:schemeClr val="accent2"/>
          </a:solidFill>
        </a:ln>
        <a:effectLst/>
      </xdr:spPr>
      <xdr:style>
        <a:lnRef idx="2">
          <a:schemeClr val="accent1"/>
        </a:lnRef>
        <a:fillRef idx="0">
          <a:schemeClr val="accent1"/>
        </a:fillRef>
        <a:effectRef idx="1">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132522</xdr:colOff>
      <xdr:row>0</xdr:row>
      <xdr:rowOff>0</xdr:rowOff>
    </xdr:from>
    <xdr:to>
      <xdr:col>17</xdr:col>
      <xdr:colOff>16567</xdr:colOff>
      <xdr:row>2</xdr:row>
      <xdr:rowOff>198782</xdr:rowOff>
    </xdr:to>
    <xdr:sp macro="" textlink="">
      <xdr:nvSpPr>
        <xdr:cNvPr id="5" name="Right Triangle 4"/>
        <xdr:cNvSpPr/>
      </xdr:nvSpPr>
      <xdr:spPr>
        <a:xfrm rot="16200000">
          <a:off x="5503795" y="-28990"/>
          <a:ext cx="538369" cy="596349"/>
        </a:xfrm>
        <a:prstGeom prst="rtTriangle">
          <a:avLst/>
        </a:prstGeom>
        <a:solidFill>
          <a:schemeClr val="bg2"/>
        </a:solid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18</xdr:col>
      <xdr:colOff>124239</xdr:colOff>
      <xdr:row>0</xdr:row>
      <xdr:rowOff>82825</xdr:rowOff>
    </xdr:from>
    <xdr:to>
      <xdr:col>19</xdr:col>
      <xdr:colOff>239698</xdr:colOff>
      <xdr:row>2</xdr:row>
      <xdr:rowOff>108998</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34978" y="82825"/>
          <a:ext cx="471611" cy="365760"/>
        </a:xfrm>
        <a:prstGeom prst="rect">
          <a:avLst/>
        </a:prstGeom>
      </xdr:spPr>
    </xdr:pic>
    <xdr:clientData/>
  </xdr:twoCellAnchor>
  <xdr:twoCellAnchor>
    <xdr:from>
      <xdr:col>0</xdr:col>
      <xdr:colOff>16567</xdr:colOff>
      <xdr:row>3</xdr:row>
      <xdr:rowOff>8282</xdr:rowOff>
    </xdr:from>
    <xdr:to>
      <xdr:col>19</xdr:col>
      <xdr:colOff>335017</xdr:colOff>
      <xdr:row>3</xdr:row>
      <xdr:rowOff>8282</xdr:rowOff>
    </xdr:to>
    <xdr:cxnSp macro="">
      <xdr:nvCxnSpPr>
        <xdr:cNvPr id="6" name="Straight Connector 5"/>
        <xdr:cNvCxnSpPr/>
      </xdr:nvCxnSpPr>
      <xdr:spPr>
        <a:xfrm flipH="1">
          <a:off x="16567" y="546937"/>
          <a:ext cx="7058209" cy="0"/>
        </a:xfrm>
        <a:prstGeom prst="line">
          <a:avLst/>
        </a:prstGeom>
        <a:ln w="12700">
          <a:solidFill>
            <a:schemeClr val="accent2"/>
          </a:solidFill>
        </a:ln>
        <a:effectLst/>
      </xdr:spPr>
      <xdr:style>
        <a:lnRef idx="2">
          <a:schemeClr val="accent1"/>
        </a:lnRef>
        <a:fillRef idx="0">
          <a:schemeClr val="accent1"/>
        </a:fillRef>
        <a:effectRef idx="1">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409576</xdr:colOff>
      <xdr:row>0</xdr:row>
      <xdr:rowOff>57150</xdr:rowOff>
    </xdr:from>
    <xdr:to>
      <xdr:col>5</xdr:col>
      <xdr:colOff>195387</xdr:colOff>
      <xdr:row>2</xdr:row>
      <xdr:rowOff>80010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15126" y="57150"/>
          <a:ext cx="471611" cy="36576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2619375</xdr:colOff>
          <xdr:row>85</xdr:row>
          <xdr:rowOff>0</xdr:rowOff>
        </xdr:from>
        <xdr:to>
          <xdr:col>1</xdr:col>
          <xdr:colOff>3533775</xdr:colOff>
          <xdr:row>88</xdr:row>
          <xdr:rowOff>19050</xdr:rowOff>
        </xdr:to>
        <xdr:sp macro="" textlink="">
          <xdr:nvSpPr>
            <xdr:cNvPr id="48130" name="Object 2" hidden="1">
              <a:extLst>
                <a:ext uri="{63B3BB69-23CF-44E3-9099-C40C66FF867C}">
                  <a14:compatExt spid="_x0000_s48130"/>
                </a:ext>
              </a:extLst>
            </xdr:cNvPr>
            <xdr:cNvSpPr/>
          </xdr:nvSpPr>
          <xdr:spPr bwMode="auto">
            <a:xfrm>
              <a:off x="0" y="0"/>
              <a:ext cx="0" cy="0"/>
            </a:xfrm>
            <a:prstGeom prst="rect">
              <a:avLst/>
            </a:prstGeom>
            <a:solidFill>
              <a:srgbClr val="F2F2F2"/>
            </a:solidFill>
            <a:ln w="9525">
              <a:solidFill>
                <a:srgbClr val="000000" mc:Ignorable="a14" a14:legacySpreadsheetColorIndex="64"/>
              </a:solidFill>
              <a:miter lim="800000"/>
              <a:headEnd/>
              <a:tailEnd/>
            </a:ln>
          </xdr:spPr>
        </xdr:sp>
        <xdr:clientData/>
      </xdr:twoCellAnchor>
    </mc:Choice>
    <mc:Fallback/>
  </mc:AlternateContent>
  <xdr:twoCellAnchor>
    <xdr:from>
      <xdr:col>3</xdr:col>
      <xdr:colOff>161926</xdr:colOff>
      <xdr:row>0</xdr:row>
      <xdr:rowOff>0</xdr:rowOff>
    </xdr:from>
    <xdr:to>
      <xdr:col>3</xdr:col>
      <xdr:colOff>684558</xdr:colOff>
      <xdr:row>3</xdr:row>
      <xdr:rowOff>0</xdr:rowOff>
    </xdr:to>
    <xdr:sp macro="" textlink="">
      <xdr:nvSpPr>
        <xdr:cNvPr id="6" name="Right Triangle 5"/>
        <xdr:cNvSpPr/>
      </xdr:nvSpPr>
      <xdr:spPr>
        <a:xfrm rot="16200000">
          <a:off x="5771529" y="10147"/>
          <a:ext cx="542925" cy="522632"/>
        </a:xfrm>
        <a:prstGeom prst="rtTriangle">
          <a:avLst/>
        </a:prstGeom>
        <a:solidFill>
          <a:schemeClr val="bg2"/>
        </a:solid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15</xdr:col>
      <xdr:colOff>131279</xdr:colOff>
      <xdr:row>0</xdr:row>
      <xdr:rowOff>2182</xdr:rowOff>
    </xdr:from>
    <xdr:to>
      <xdr:col>17</xdr:col>
      <xdr:colOff>15325</xdr:colOff>
      <xdr:row>2</xdr:row>
      <xdr:rowOff>198778</xdr:rowOff>
    </xdr:to>
    <xdr:sp macro="" textlink="">
      <xdr:nvSpPr>
        <xdr:cNvPr id="6" name="Right Triangle 5"/>
        <xdr:cNvSpPr/>
      </xdr:nvSpPr>
      <xdr:spPr>
        <a:xfrm rot="16200000">
          <a:off x="5461404" y="-22518"/>
          <a:ext cx="539496" cy="588896"/>
        </a:xfrm>
        <a:prstGeom prst="rtTriangle">
          <a:avLst/>
        </a:prstGeom>
        <a:solidFill>
          <a:schemeClr val="bg2"/>
        </a:solid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18</xdr:col>
      <xdr:colOff>149087</xdr:colOff>
      <xdr:row>1</xdr:row>
      <xdr:rowOff>0</xdr:rowOff>
    </xdr:from>
    <xdr:to>
      <xdr:col>19</xdr:col>
      <xdr:colOff>264545</xdr:colOff>
      <xdr:row>2</xdr:row>
      <xdr:rowOff>108999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76391" y="82826"/>
          <a:ext cx="471611" cy="365760"/>
        </a:xfrm>
        <a:prstGeom prst="rect">
          <a:avLst/>
        </a:prstGeom>
      </xdr:spPr>
    </xdr:pic>
    <xdr:clientData/>
  </xdr:twoCellAnchor>
  <xdr:twoCellAnchor>
    <xdr:from>
      <xdr:col>0</xdr:col>
      <xdr:colOff>8283</xdr:colOff>
      <xdr:row>3</xdr:row>
      <xdr:rowOff>8283</xdr:rowOff>
    </xdr:from>
    <xdr:to>
      <xdr:col>20</xdr:col>
      <xdr:colOff>0</xdr:colOff>
      <xdr:row>3</xdr:row>
      <xdr:rowOff>8283</xdr:rowOff>
    </xdr:to>
    <xdr:cxnSp macro="">
      <xdr:nvCxnSpPr>
        <xdr:cNvPr id="7" name="Straight Connector 6"/>
        <xdr:cNvCxnSpPr/>
      </xdr:nvCxnSpPr>
      <xdr:spPr>
        <a:xfrm flipH="1">
          <a:off x="8283" y="546653"/>
          <a:ext cx="7131326" cy="0"/>
        </a:xfrm>
        <a:prstGeom prst="line">
          <a:avLst/>
        </a:prstGeom>
        <a:ln w="12700">
          <a:solidFill>
            <a:schemeClr val="accent2"/>
          </a:solidFill>
        </a:ln>
        <a:effectLst/>
      </xdr:spPr>
      <xdr:style>
        <a:lnRef idx="2">
          <a:schemeClr val="accent1"/>
        </a:lnRef>
        <a:fillRef idx="0">
          <a:schemeClr val="accent1"/>
        </a:fillRef>
        <a:effectRef idx="1">
          <a:schemeClr val="accent1"/>
        </a:effectRef>
        <a:fontRef idx="minor">
          <a:schemeClr val="tx1"/>
        </a:fontRef>
      </xdr:style>
    </xdr:cxnSp>
    <xdr:clientData/>
  </xdr:twoCellAnchor>
</xdr:wsDr>
</file>

<file path=xl/tables/table1.xml><?xml version="1.0" encoding="utf-8"?>
<table xmlns="http://schemas.openxmlformats.org/spreadsheetml/2006/main" id="3" name="Table3" displayName="Table3" ref="A40:E97" totalsRowCount="1" headerRowDxfId="177" dataDxfId="176" totalsRowDxfId="175">
  <autoFilter ref="A40:E96"/>
  <tableColumns count="5">
    <tableColumn id="1" name="Component Description" dataDxfId="174" totalsRowDxfId="173"/>
    <tableColumn id="2" name="CAS Number (CAS)" totalsRowFunction="custom" dataDxfId="172" totalsRowDxfId="171">
      <totalsRowFormula>VLOOKUP(B98,TranslationTable,3,FALSE)</totalsRowFormula>
    </tableColumn>
    <tableColumn id="3" name="Weight Percentage (no ranges)" totalsRowFunction="sum" dataDxfId="170" totalsRowDxfId="169"/>
    <tableColumn id="4" name="Component Type (See PPG Definition below)" dataDxfId="168" totalsRowDxfId="167"/>
    <tableColumn id="5" name="Impurity?" dataDxfId="166" totalsRowDxfId="165"/>
  </tableColumns>
  <tableStyleInfo name="Table Style 1" showFirstColumn="0" showLastColumn="0" showRowStripes="1" showColumnStripes="0"/>
</table>
</file>

<file path=xl/tables/table10.xml><?xml version="1.0" encoding="utf-8"?>
<table xmlns="http://schemas.openxmlformats.org/spreadsheetml/2006/main" id="10" name="Table10" displayName="Table10" ref="A32:D37" totalsRowShown="0" headerRowBorderDxfId="99" tableBorderDxfId="98">
  <autoFilter ref="A32:D37"/>
  <sortState ref="A93:D97">
    <sortCondition ref="B92:B97"/>
  </sortState>
  <tableColumns count="4">
    <tableColumn id="1" name="Dropdown Type" dataDxfId="97"/>
    <tableColumn id="2" name="English" dataDxfId="96"/>
    <tableColumn id="3" name="Current Translation" dataDxfId="95">
      <calculatedColumnFormula>VLOOKUP(Table10[[#This Row],[English]],TranslationTable,3,FALSE)</calculatedColumnFormula>
    </tableColumn>
    <tableColumn id="4" name="Translation Concatenate" dataDxfId="94"/>
  </tableColumns>
  <tableStyleInfo name="TableStyleMedium9" showFirstColumn="0" showLastColumn="0" showRowStripes="1" showColumnStripes="0"/>
</table>
</file>

<file path=xl/tables/table11.xml><?xml version="1.0" encoding="utf-8"?>
<table xmlns="http://schemas.openxmlformats.org/spreadsheetml/2006/main" id="11" name="Table11" displayName="Table11" ref="A40:D44" totalsRowShown="0" headerRowBorderDxfId="93" tableBorderDxfId="92">
  <autoFilter ref="A40:D44"/>
  <tableColumns count="4">
    <tableColumn id="1" name="Dropdown Type" dataDxfId="91"/>
    <tableColumn id="2" name="English" dataDxfId="90"/>
    <tableColumn id="3" name="Current Translation" dataDxfId="89">
      <calculatedColumnFormula>VLOOKUP(Table11[[#This Row],[English]],TranslationTable,3,FALSE)</calculatedColumnFormula>
    </tableColumn>
    <tableColumn id="4" name="Translation Concatenate" dataDxfId="88"/>
  </tableColumns>
  <tableStyleInfo name="TableStyleMedium9" showFirstColumn="0" showLastColumn="0" showRowStripes="1" showColumnStripes="0"/>
</table>
</file>

<file path=xl/tables/table12.xml><?xml version="1.0" encoding="utf-8"?>
<table xmlns="http://schemas.openxmlformats.org/spreadsheetml/2006/main" id="12" name="Table12" displayName="Table12" ref="A47:D52" totalsRowShown="0" headerRowBorderDxfId="87" tableBorderDxfId="86">
  <autoFilter ref="A47:D52"/>
  <tableColumns count="4">
    <tableColumn id="1" name="Dropdown Type" dataDxfId="85"/>
    <tableColumn id="2" name="English" dataDxfId="84"/>
    <tableColumn id="3" name="Current Translation" dataDxfId="83">
      <calculatedColumnFormula>VLOOKUP(Table12[[#This Row],[English]],TranslationTable,3,FALSE)</calculatedColumnFormula>
    </tableColumn>
    <tableColumn id="4" name="Translation Concatenate" dataDxfId="82">
      <calculatedColumnFormula>CONCATENATE(Table12[[#This Row],[Current Translation]], " (",Table12[[#This Row],[English]],")")</calculatedColumnFormula>
    </tableColumn>
  </tableColumns>
  <tableStyleInfo name="TableStyleMedium9" showFirstColumn="0" showLastColumn="0" showRowStripes="1" showColumnStripes="0"/>
</table>
</file>

<file path=xl/tables/table13.xml><?xml version="1.0" encoding="utf-8"?>
<table xmlns="http://schemas.openxmlformats.org/spreadsheetml/2006/main" id="13" name="Table13" displayName="Table13" ref="A55:D58" totalsRowShown="0" headerRowBorderDxfId="81" tableBorderDxfId="80">
  <autoFilter ref="A55:D58"/>
  <sortState ref="A116:D118">
    <sortCondition ref="B115:B118"/>
  </sortState>
  <tableColumns count="4">
    <tableColumn id="1" name="Dropdown Type" dataDxfId="79"/>
    <tableColumn id="2" name="English" dataDxfId="78"/>
    <tableColumn id="3" name="Current Translation" dataDxfId="77">
      <calculatedColumnFormula>VLOOKUP(Table13[[#This Row],[English]],TranslationTable,3,FALSE)</calculatedColumnFormula>
    </tableColumn>
    <tableColumn id="4" name="Translation Concatenate" dataDxfId="76">
      <calculatedColumnFormula>CONCATENATE(Table13[[#This Row],[Current Translation]], " (",Table13[[#This Row],[English]],")")</calculatedColumnFormula>
    </tableColumn>
  </tableColumns>
  <tableStyleInfo name="TableStyleMedium9" showFirstColumn="0" showLastColumn="0" showRowStripes="1" showColumnStripes="0"/>
</table>
</file>

<file path=xl/tables/table14.xml><?xml version="1.0" encoding="utf-8"?>
<table xmlns="http://schemas.openxmlformats.org/spreadsheetml/2006/main" id="14" name="Table14" displayName="Table14" ref="A61:D64" totalsRowShown="0" headerRowBorderDxfId="75" tableBorderDxfId="74">
  <autoFilter ref="A61:D64"/>
  <sortState ref="A122:D124">
    <sortCondition ref="B121:B124"/>
  </sortState>
  <tableColumns count="4">
    <tableColumn id="1" name="Dropdown Type" dataDxfId="73"/>
    <tableColumn id="2" name="English" dataDxfId="72"/>
    <tableColumn id="3" name="Current Translation" dataDxfId="71">
      <calculatedColumnFormula>VLOOKUP(Table14[[#This Row],[English]],TranslationTable,3,FALSE)</calculatedColumnFormula>
    </tableColumn>
    <tableColumn id="4" name="Translation Concatenate" dataDxfId="70"/>
  </tableColumns>
  <tableStyleInfo name="TableStyleMedium9" showFirstColumn="0" showLastColumn="0" showRowStripes="1" showColumnStripes="0"/>
</table>
</file>

<file path=xl/tables/table15.xml><?xml version="1.0" encoding="utf-8"?>
<table xmlns="http://schemas.openxmlformats.org/spreadsheetml/2006/main" id="15" name="Table15" displayName="Table15" ref="A67:D75" totalsRowShown="0" headerRowBorderDxfId="69" tableBorderDxfId="68">
  <autoFilter ref="A67:D75"/>
  <sortState ref="A128:D135">
    <sortCondition ref="B127:B135"/>
  </sortState>
  <tableColumns count="4">
    <tableColumn id="1" name="Dropdown Type" dataDxfId="67"/>
    <tableColumn id="2" name="English" dataDxfId="66"/>
    <tableColumn id="3" name="Current Translation" dataDxfId="65">
      <calculatedColumnFormula>VLOOKUP(Table15[[#This Row],[English]],TranslationTable,3,FALSE)</calculatedColumnFormula>
    </tableColumn>
    <tableColumn id="4" name="Translation Concatenate" dataDxfId="64">
      <calculatedColumnFormula>CONCATENATE(Table15[[#This Row],[Current Translation]], " (",Table15[[#This Row],[English]],")")</calculatedColumnFormula>
    </tableColumn>
  </tableColumns>
  <tableStyleInfo name="TableStyleMedium9" showFirstColumn="0" showLastColumn="0" showRowStripes="1" showColumnStripes="0"/>
</table>
</file>

<file path=xl/tables/table16.xml><?xml version="1.0" encoding="utf-8"?>
<table xmlns="http://schemas.openxmlformats.org/spreadsheetml/2006/main" id="16" name="Table16" displayName="Table16" ref="A78:D82" totalsRowShown="0" headerRowBorderDxfId="63" tableBorderDxfId="62">
  <autoFilter ref="A78:D82"/>
  <tableColumns count="4">
    <tableColumn id="1" name="Dropdown Type" dataDxfId="61"/>
    <tableColumn id="2" name="English" dataDxfId="60"/>
    <tableColumn id="3" name="Current Translation" dataDxfId="59">
      <calculatedColumnFormula>VLOOKUP(Table16[[#This Row],[English]],TranslationTable,3,FALSE)</calculatedColumnFormula>
    </tableColumn>
    <tableColumn id="4" name="Translation Concatenate" dataDxfId="58"/>
  </tableColumns>
  <tableStyleInfo name="TableStyleMedium9" showFirstColumn="0" showLastColumn="0" showRowStripes="1" showColumnStripes="0"/>
</table>
</file>

<file path=xl/tables/table17.xml><?xml version="1.0" encoding="utf-8"?>
<table xmlns="http://schemas.openxmlformats.org/spreadsheetml/2006/main" id="17" name="Table18" displayName="Table18" ref="A85:D89" totalsRowShown="0" headerRowBorderDxfId="57" tableBorderDxfId="56">
  <autoFilter ref="A85:D89"/>
  <tableColumns count="4">
    <tableColumn id="1" name="Dropdown Type" dataDxfId="55"/>
    <tableColumn id="2" name="English" dataDxfId="54"/>
    <tableColumn id="3" name="Current Translation" dataDxfId="53">
      <calculatedColumnFormula>VLOOKUP(Table18[[#This Row],[English]],TranslationTable,3,FALSE)</calculatedColumnFormula>
    </tableColumn>
    <tableColumn id="4" name="Translation Concatenate" dataDxfId="52"/>
  </tableColumns>
  <tableStyleInfo name="TableStyleMedium9" showFirstColumn="0" showLastColumn="0" showRowStripes="1" showColumnStripes="0"/>
</table>
</file>

<file path=xl/tables/table18.xml><?xml version="1.0" encoding="utf-8"?>
<table xmlns="http://schemas.openxmlformats.org/spreadsheetml/2006/main" id="18" name="Table19" displayName="Table19" ref="A92:D95" totalsRowShown="0" headerRowBorderDxfId="51" tableBorderDxfId="50">
  <autoFilter ref="A92:D95"/>
  <tableColumns count="4">
    <tableColumn id="1" name="Dropdown Type" dataDxfId="49"/>
    <tableColumn id="2" name="English" dataDxfId="48"/>
    <tableColumn id="3" name="Current Translation" dataDxfId="47">
      <calculatedColumnFormula>VLOOKUP(Table19[[#This Row],[English]],TranslationTable,3,FALSE)</calculatedColumnFormula>
    </tableColumn>
    <tableColumn id="4" name="Translation Concatenate" dataDxfId="46"/>
  </tableColumns>
  <tableStyleInfo name="TableStyleMedium9" showFirstColumn="0" showLastColumn="0" showRowStripes="1" showColumnStripes="0"/>
</table>
</file>

<file path=xl/tables/table19.xml><?xml version="1.0" encoding="utf-8"?>
<table xmlns="http://schemas.openxmlformats.org/spreadsheetml/2006/main" id="19" name="Table20" displayName="Table20" ref="A98:D101" totalsRowShown="0" headerRowBorderDxfId="45" tableBorderDxfId="44">
  <autoFilter ref="A98:D101"/>
  <tableColumns count="4">
    <tableColumn id="1" name="Dropdown Type" dataDxfId="43"/>
    <tableColumn id="2" name="English"/>
    <tableColumn id="3" name="Current Translation" dataDxfId="42">
      <calculatedColumnFormula>VLOOKUP(Table20[[#This Row],[English]],TranslationTable,3,FALSE)</calculatedColumnFormula>
    </tableColumn>
    <tableColumn id="4" name="Translation Concatenate" dataDxfId="41"/>
  </tableColumns>
  <tableStyleInfo name="TableStyleMedium9" showFirstColumn="0" showLastColumn="0" showRowStripes="1" showColumnStripes="0"/>
</table>
</file>

<file path=xl/tables/table2.xml><?xml version="1.0" encoding="utf-8"?>
<table xmlns="http://schemas.openxmlformats.org/spreadsheetml/2006/main" id="5" name="Table6" displayName="Table6" ref="G40:L96" totalsRowShown="0" headerRowDxfId="164" dataDxfId="163" tableBorderDxfId="162">
  <autoFilter ref="G40:L96"/>
  <tableColumns count="6">
    <tableColumn id="1" name="PIGMENT?" dataDxfId="161">
      <calculatedColumnFormula>IF(ISNUMBER(SEARCH("*pigment*",$D41)),"pigment","")</calculatedColumnFormula>
    </tableColumn>
    <tableColumn id="2" name="%pig" dataDxfId="160">
      <calculatedColumnFormula>IF(G41="pigment",Table3[[#This Row],[Weight Percentage (no ranges)]],"")</calculatedColumnFormula>
    </tableColumn>
    <tableColumn id="3" name="BINDER? " dataDxfId="159">
      <calculatedColumnFormula>IF(ISNUMBER(SEARCH("*binder*",$D41)),"binder","")</calculatedColumnFormula>
    </tableColumn>
    <tableColumn id="4" name="%bind" dataDxfId="158">
      <calculatedColumnFormula>IF(I41="binder",Table3[[#This Row],[Weight Percentage (no ranges)]],"")</calculatedColumnFormula>
    </tableColumn>
    <tableColumn id="5" name="SOLVENT?" dataDxfId="157">
      <calculatedColumnFormula>IF(ISNUMBER(SEARCH("*solvent*",$D41)),"solvent","")</calculatedColumnFormula>
    </tableColumn>
    <tableColumn id="6" name="%solv" dataDxfId="156">
      <calculatedColumnFormula>IF(K41="solvent",Table3[[#This Row],[Weight Percentage (no ranges)]],"")</calculatedColumnFormula>
    </tableColumn>
  </tableColumns>
  <tableStyleInfo name="TableStyleMedium9" showFirstColumn="0" showLastColumn="0" showRowStripes="1" showColumnStripes="0"/>
</table>
</file>

<file path=xl/tables/table20.xml><?xml version="1.0" encoding="utf-8"?>
<table xmlns="http://schemas.openxmlformats.org/spreadsheetml/2006/main" id="23" name="Table2024" displayName="Table2024" ref="A104:D112" totalsRowShown="0" headerRowBorderDxfId="40" tableBorderDxfId="39">
  <autoFilter ref="A104:D112"/>
  <tableColumns count="4">
    <tableColumn id="1" name="Dropdown Type" dataDxfId="38"/>
    <tableColumn id="2" name="English"/>
    <tableColumn id="3" name="Current Translation" dataDxfId="37">
      <calculatedColumnFormula>VLOOKUP(Table2024[[#This Row],[English]],TranslationTable,3,FALSE)</calculatedColumnFormula>
    </tableColumn>
    <tableColumn id="4" name="Translation Concatenate" dataDxfId="36"/>
  </tableColumns>
  <tableStyleInfo name="TableStyleMedium9" showFirstColumn="0" showLastColumn="0" showRowStripes="1" showColumnStripes="0"/>
</table>
</file>

<file path=xl/tables/table21.xml><?xml version="1.0" encoding="utf-8"?>
<table xmlns="http://schemas.openxmlformats.org/spreadsheetml/2006/main" id="25" name="Table2026" displayName="Table2026" ref="A115:D119" totalsRowShown="0" headerRowBorderDxfId="35" tableBorderDxfId="34">
  <autoFilter ref="A115:D119"/>
  <tableColumns count="4">
    <tableColumn id="1" name="Dropdown Type" dataDxfId="33"/>
    <tableColumn id="2" name="English"/>
    <tableColumn id="3" name="Current Translation" dataDxfId="32">
      <calculatedColumnFormula>VLOOKUP(Table2026[[#This Row],[English]],TranslationTable,3,FALSE)</calculatedColumnFormula>
    </tableColumn>
    <tableColumn id="4" name="Translation Concatenate" dataDxfId="31"/>
  </tableColumns>
  <tableStyleInfo name="TableStyleMedium9" showFirstColumn="0" showLastColumn="0" showRowStripes="1" showColumnStripes="0"/>
</table>
</file>

<file path=xl/tables/table22.xml><?xml version="1.0" encoding="utf-8"?>
<table xmlns="http://schemas.openxmlformats.org/spreadsheetml/2006/main" id="24" name="Table925" displayName="Table925" ref="A122:D128" totalsRowShown="0" headerRowBorderDxfId="30" tableBorderDxfId="29">
  <autoFilter ref="A122:D128"/>
  <sortState ref="A123:D129">
    <sortCondition ref="B24:B30"/>
  </sortState>
  <tableColumns count="4">
    <tableColumn id="1" name="Dropdown Type" dataDxfId="28"/>
    <tableColumn id="2" name="English" dataDxfId="27"/>
    <tableColumn id="3" name="Current Translation" dataDxfId="26">
      <calculatedColumnFormula>VLOOKUP(Table925[[#This Row],[English]],TranslationTable,3,FALSE)</calculatedColumnFormula>
    </tableColumn>
    <tableColumn id="4" name="Translation Concatenate" dataDxfId="25"/>
  </tableColumns>
  <tableStyleInfo name="TableStyleMedium9" showFirstColumn="0" showLastColumn="0" showRowStripes="1" showColumnStripes="0"/>
</table>
</file>

<file path=xl/tables/table23.xml><?xml version="1.0" encoding="utf-8"?>
<table xmlns="http://schemas.openxmlformats.org/spreadsheetml/2006/main" id="26" name="Table202627" displayName="Table202627" ref="A131:D135" totalsRowShown="0" headerRowBorderDxfId="24" tableBorderDxfId="23">
  <autoFilter ref="A131:D135"/>
  <tableColumns count="4">
    <tableColumn id="1" name="Dropdown Type" dataDxfId="22"/>
    <tableColumn id="2" name="English"/>
    <tableColumn id="3" name="Current Translation" dataDxfId="21">
      <calculatedColumnFormula>VLOOKUP(Table202627[[#This Row],[English]],TranslationTable,3,FALSE)</calculatedColumnFormula>
    </tableColumn>
    <tableColumn id="4" name="Translation Concatenate" dataDxfId="20"/>
  </tableColumns>
  <tableStyleInfo name="TableStyleMedium9" showFirstColumn="0" showLastColumn="0" showRowStripes="1" showColumnStripes="0"/>
</table>
</file>

<file path=xl/tables/table24.xml><?xml version="1.0" encoding="utf-8"?>
<table xmlns="http://schemas.openxmlformats.org/spreadsheetml/2006/main" id="27" name="Table20262728" displayName="Table20262728" ref="A138:D157" totalsRowShown="0" headerRowBorderDxfId="19" tableBorderDxfId="18">
  <autoFilter ref="A138:D157"/>
  <sortState ref="A139:D156">
    <sortCondition ref="B138:B156"/>
  </sortState>
  <tableColumns count="4">
    <tableColumn id="1" name="Dropdown Type" dataDxfId="17"/>
    <tableColumn id="2" name="English"/>
    <tableColumn id="3" name="Current Translation" dataDxfId="16">
      <calculatedColumnFormula>VLOOKUP(Table20262728[[#This Row],[English]],TranslationTable,3,FALSE)</calculatedColumnFormula>
    </tableColumn>
    <tableColumn id="4" name="Translation Concatenate" dataDxfId="15"/>
  </tableColumns>
  <tableStyleInfo name="TableStyleMedium9" showFirstColumn="0" showLastColumn="0" showRowStripes="1" showColumnStripes="0"/>
</table>
</file>

<file path=xl/tables/table25.xml><?xml version="1.0" encoding="utf-8"?>
<table xmlns="http://schemas.openxmlformats.org/spreadsheetml/2006/main" id="28" name="Table2026272829" displayName="Table2026272829" ref="A160:D170" totalsRowShown="0" headerRowBorderDxfId="14" tableBorderDxfId="13">
  <autoFilter ref="A160:D170"/>
  <sortState ref="A161:D178">
    <sortCondition ref="B138:B156"/>
  </sortState>
  <tableColumns count="4">
    <tableColumn id="1" name="Dropdown Type" dataDxfId="12"/>
    <tableColumn id="2" name="English"/>
    <tableColumn id="3" name="Current Translation" dataDxfId="11">
      <calculatedColumnFormula>VLOOKUP(Table2026272829[[#This Row],[English]],TranslationTable,3,FALSE)</calculatedColumnFormula>
    </tableColumn>
    <tableColumn id="4" name="Translation Concatenate" dataDxfId="10"/>
  </tableColumns>
  <tableStyleInfo name="TableStyleMedium9" showFirstColumn="0" showLastColumn="0" showRowStripes="1" showColumnStripes="0"/>
</table>
</file>

<file path=xl/tables/table26.xml><?xml version="1.0" encoding="utf-8"?>
<table xmlns="http://schemas.openxmlformats.org/spreadsheetml/2006/main" id="29" name="Table202627282930" displayName="Table202627282930" ref="A173:D180" totalsRowShown="0" headerRowBorderDxfId="9" tableBorderDxfId="8">
  <autoFilter ref="A173:D180"/>
  <sortState ref="A174:D191">
    <sortCondition ref="B138:B156"/>
  </sortState>
  <tableColumns count="4">
    <tableColumn id="1" name="Dropdown Type" dataDxfId="7"/>
    <tableColumn id="2" name="English"/>
    <tableColumn id="3" name="Current Translation" dataDxfId="6">
      <calculatedColumnFormula>VLOOKUP(Table202627282930[[#This Row],[English]],TranslationTable,3,FALSE)</calculatedColumnFormula>
    </tableColumn>
    <tableColumn id="4" name="Translation Concatenate" dataDxfId="5"/>
  </tableColumns>
  <tableStyleInfo name="TableStyleMedium9" showFirstColumn="0" showLastColumn="0" showRowStripes="1" showColumnStripes="0"/>
</table>
</file>

<file path=xl/tables/table27.xml><?xml version="1.0" encoding="utf-8"?>
<table xmlns="http://schemas.openxmlformats.org/spreadsheetml/2006/main" id="30" name="Table2031" displayName="Table2031" ref="A184:D189" totalsRowShown="0" headerRowBorderDxfId="4" tableBorderDxfId="3">
  <autoFilter ref="A184:D189"/>
  <tableColumns count="4">
    <tableColumn id="1" name="Dropdown Type" dataDxfId="2"/>
    <tableColumn id="2" name="English"/>
    <tableColumn id="3" name="Current Translation" dataDxfId="1">
      <calculatedColumnFormula>VLOOKUP(Table2031[[#This Row],[English]],TranslationTable,3,FALSE)</calculatedColumnFormula>
    </tableColumn>
    <tableColumn id="4" name="Translation Concatenate" dataDxfId="0"/>
  </tableColumns>
  <tableStyleInfo name="TableStyleMedium9" showFirstColumn="0" showLastColumn="0" showRowStripes="1" showColumnStripes="0"/>
</table>
</file>

<file path=xl/tables/table3.xml><?xml version="1.0" encoding="utf-8"?>
<table xmlns="http://schemas.openxmlformats.org/spreadsheetml/2006/main" id="20" name="Table21" displayName="Table21" ref="N40:Q96" totalsRowShown="0" headerRowDxfId="155" dataDxfId="154">
  <autoFilter ref="N40:Q96"/>
  <tableColumns count="4">
    <tableColumn id="1" name="lookup CAS" dataDxfId="153">
      <calculatedColumnFormula>VLOOKUP(Table3[[#This Row],[CAS Number (CAS)]],RSLtbl,1,FALSE)</calculatedColumnFormula>
    </tableColumn>
    <tableColumn id="2" name="is RSL" dataDxfId="152">
      <calculatedColumnFormula>IF(ISERROR(Table21[[#This Row],[lookup CAS]]),0,1)</calculatedColumnFormula>
    </tableColumn>
    <tableColumn id="3" name="is &gt;0.1" dataDxfId="151">
      <calculatedColumnFormula>IF(Table3[[#This Row],[Weight Percentage (no ranges)]]&lt;0.1,0,1)</calculatedColumnFormula>
    </tableColumn>
    <tableColumn id="4" name="sum" dataDxfId="150">
      <calculatedColumnFormula>+Table21[[#This Row],[is RSL]]+Table21[[#This Row],[is &gt;0.1]]</calculatedColumnFormula>
    </tableColumn>
  </tableColumns>
  <tableStyleInfo name="TableStyleMedium9" showFirstColumn="0" showLastColumn="0" showRowStripes="1" showColumnStripes="0"/>
</table>
</file>

<file path=xl/tables/table4.xml><?xml version="1.0" encoding="utf-8"?>
<table xmlns="http://schemas.openxmlformats.org/spreadsheetml/2006/main" id="2" name="Table2" displayName="Table2" ref="A5:H390" totalsRowShown="0" headerRowDxfId="134" dataDxfId="133">
  <autoFilter ref="A5:H390"/>
  <sortState ref="A6:H387">
    <sortCondition ref="D5:D387"/>
  </sortState>
  <tableColumns count="8">
    <tableColumn id="3" name="Lookup Column " dataDxfId="132"/>
    <tableColumn id="4" name="Location - TAB" dataDxfId="131"/>
    <tableColumn id="2" name="Current Translation" dataDxfId="130"/>
    <tableColumn id="5" name="Translation ID " dataDxfId="129"/>
    <tableColumn id="1" name="English" dataDxfId="128"/>
    <tableColumn id="6" name="Spanish" dataDxfId="127"/>
    <tableColumn id="7" name="Chinese" dataDxfId="126"/>
    <tableColumn id="8" name="OBSOLETE TRANSLATION: Korean" dataDxfId="125"/>
  </tableColumns>
  <tableStyleInfo name="TableStyleLight15" showFirstColumn="0" showLastColumn="0" showRowStripes="1" showColumnStripes="0"/>
</table>
</file>

<file path=xl/tables/table5.xml><?xml version="1.0" encoding="utf-8"?>
<table xmlns="http://schemas.openxmlformats.org/spreadsheetml/2006/main" id="4" name="Table5" displayName="Table5" ref="A1:D65" totalsRowShown="0" headerRowDxfId="124">
  <autoFilter ref="A1:D65"/>
  <sortState ref="A2:D64">
    <sortCondition ref="A1:A64"/>
  </sortState>
  <tableColumns count="4">
    <tableColumn id="1" name="CAS Number"/>
    <tableColumn id="2" name="Issue"/>
    <tableColumn id="3" name="Note"/>
    <tableColumn id="4" name="Current Translation" dataDxfId="123">
      <calculatedColumnFormula>VLOOKUP(C2,TranslationTable,3,FALSE)</calculatedColumnFormula>
    </tableColumn>
  </tableColumns>
  <tableStyleInfo name="TableStyleMedium9" showFirstColumn="0" showLastColumn="0" showRowStripes="1" showColumnStripes="0"/>
</table>
</file>

<file path=xl/tables/table6.xml><?xml version="1.0" encoding="utf-8"?>
<table xmlns="http://schemas.openxmlformats.org/spreadsheetml/2006/main" id="6" name="Table17" displayName="Table17" ref="A2:F1518" totalsRowShown="0">
  <autoFilter ref="A2:F1518"/>
  <tableColumns count="6">
    <tableColumn id="1" name="sSubstance" dataDxfId="119"/>
    <tableColumn id="3" name="sValue" dataDxfId="118"/>
    <tableColumn id="5" name="sRRNumber"/>
    <tableColumn id="6" name="sDataDesc"/>
    <tableColumn id="7" name="sPPGListName"/>
    <tableColumn id="8" name="dAdded"/>
  </tableColumns>
  <tableStyleInfo name="TableStyleMedium9" showFirstColumn="0" showLastColumn="0" showRowStripes="1" showColumnStripes="0"/>
</table>
</file>

<file path=xl/tables/table7.xml><?xml version="1.0" encoding="utf-8"?>
<table xmlns="http://schemas.openxmlformats.org/spreadsheetml/2006/main" id="7" name="Table7" displayName="Table7" ref="A6:D12" totalsRowShown="0" headerRowBorderDxfId="117" tableBorderDxfId="116">
  <autoFilter ref="A6:D12"/>
  <sortState ref="A66:D71">
    <sortCondition ref="B65:B71"/>
  </sortState>
  <tableColumns count="4">
    <tableColumn id="1" name="Dropdown Type" dataDxfId="115"/>
    <tableColumn id="2" name="English" dataDxfId="114"/>
    <tableColumn id="3" name="Current Translation" dataDxfId="113">
      <calculatedColumnFormula>VLOOKUP(Table7[[#This Row],[English]],TranslationTable,3,FALSE)</calculatedColumnFormula>
    </tableColumn>
    <tableColumn id="4" name="Translation Concatenate" dataDxfId="112">
      <calculatedColumnFormula>CONCATENATE(Table7[[#This Row],[Current Translation]], " (",Table7[[#This Row],[English]],")")</calculatedColumnFormula>
    </tableColumn>
  </tableColumns>
  <tableStyleInfo name="TableStyleMedium9" showFirstColumn="0" showLastColumn="0" showRowStripes="1" showColumnStripes="0"/>
</table>
</file>

<file path=xl/tables/table8.xml><?xml version="1.0" encoding="utf-8"?>
<table xmlns="http://schemas.openxmlformats.org/spreadsheetml/2006/main" id="8" name="Table8" displayName="Table8" ref="A15:D21" totalsRowShown="0" headerRowBorderDxfId="111" tableBorderDxfId="110">
  <autoFilter ref="A15:D21"/>
  <sortState ref="A75:D80">
    <sortCondition ref="B74:B80"/>
  </sortState>
  <tableColumns count="4">
    <tableColumn id="1" name="Dropdown Type" dataDxfId="109"/>
    <tableColumn id="2" name="English" dataDxfId="108"/>
    <tableColumn id="3" name="Current Translation" dataDxfId="107">
      <calculatedColumnFormula>VLOOKUP(Table8[[#This Row],[English]],TranslationTable,3,FALSE)</calculatedColumnFormula>
    </tableColumn>
    <tableColumn id="4" name="Translation Concatenate" dataDxfId="106">
      <calculatedColumnFormula>CONCATENATE(Table8[[#This Row],[Current Translation]], " (",Table8[[#This Row],[English]],")")</calculatedColumnFormula>
    </tableColumn>
  </tableColumns>
  <tableStyleInfo name="TableStyleMedium9" showFirstColumn="0" showLastColumn="0" showRowStripes="1" showColumnStripes="0"/>
</table>
</file>

<file path=xl/tables/table9.xml><?xml version="1.0" encoding="utf-8"?>
<table xmlns="http://schemas.openxmlformats.org/spreadsheetml/2006/main" id="9" name="Table9" displayName="Table9" ref="A24:D29" totalsRowShown="0" headerRowBorderDxfId="105" tableBorderDxfId="104">
  <autoFilter ref="A24:D29"/>
  <sortState ref="A25:D30">
    <sortCondition ref="B24:B30"/>
  </sortState>
  <tableColumns count="4">
    <tableColumn id="1" name="Dropdown Type" dataDxfId="103"/>
    <tableColumn id="2" name="English" dataDxfId="102"/>
    <tableColumn id="3" name="Current Translation" dataDxfId="101">
      <calculatedColumnFormula>VLOOKUP(Table9[[#This Row],[English]],TranslationTable,3,FALSE)</calculatedColumnFormula>
    </tableColumn>
    <tableColumn id="4" name="Translation Concatenate" dataDxfId="100"/>
  </tableColumns>
  <tableStyleInfo name="TableStyleMedium9" showFirstColumn="0" showLastColumn="0" showRowStripes="1" showColumnStripes="0"/>
</table>
</file>

<file path=xl/theme/theme1.xml><?xml version="1.0" encoding="utf-8"?>
<a:theme xmlns:a="http://schemas.openxmlformats.org/drawingml/2006/main" name="PPGTheme">
  <a:themeElements>
    <a:clrScheme name="PPG 2">
      <a:dk1>
        <a:sysClr val="windowText" lastClr="000000"/>
      </a:dk1>
      <a:lt1>
        <a:sysClr val="window" lastClr="FFFFFF"/>
      </a:lt1>
      <a:dk2>
        <a:srgbClr val="666666"/>
      </a:dk2>
      <a:lt2>
        <a:srgbClr val="FFFFFF"/>
      </a:lt2>
      <a:accent1>
        <a:srgbClr val="0078A9"/>
      </a:accent1>
      <a:accent2>
        <a:srgbClr val="3EC7F4"/>
      </a:accent2>
      <a:accent3>
        <a:srgbClr val="0033A0"/>
      </a:accent3>
      <a:accent4>
        <a:srgbClr val="00B149"/>
      </a:accent4>
      <a:accent5>
        <a:srgbClr val="D0006F"/>
      </a:accent5>
      <a:accent6>
        <a:srgbClr val="FF7C13"/>
      </a:accent6>
      <a:hlink>
        <a:srgbClr val="0000FF"/>
      </a:hlink>
      <a:folHlink>
        <a:srgbClr val="800080"/>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0D6498"/>
        </a:solidFill>
        <a:ln>
          <a:noFill/>
        </a:ln>
        <a:effectLst/>
      </a:spPr>
      <a:bodyPr rtlCol="0" anchor="ctr"/>
      <a:lstStyle>
        <a:defPPr algn="ctr">
          <a:defRPr/>
        </a:defPPr>
      </a:lstStyle>
      <a:style>
        <a:lnRef idx="1">
          <a:schemeClr val="accent1"/>
        </a:lnRef>
        <a:fillRef idx="3">
          <a:schemeClr val="accent1"/>
        </a:fillRef>
        <a:effectRef idx="2">
          <a:schemeClr val="accent1"/>
        </a:effectRef>
        <a:fontRef idx="minor">
          <a:schemeClr val="lt1"/>
        </a:fontRef>
      </a:style>
    </a:spDef>
    <a:lnDef>
      <a:spPr>
        <a:ln w="12700">
          <a:solidFill>
            <a:schemeClr val="tx1"/>
          </a:solidFill>
        </a:ln>
        <a:effectLst/>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PPGTheme" id="{C565E092-5C7A-4860-89F8-34E08D14F830}" vid="{20F41736-35F5-4850-9BDD-F929DC31A06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corporate.ppg.com/Purchasing/Raw-Material-Introduction-Process.aspx" TargetMode="External"/></Relationships>
</file>

<file path=xl/worksheets/_rels/sheet10.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table" Target="../tables/table13.xml"/><Relationship Id="rId13" Type="http://schemas.openxmlformats.org/officeDocument/2006/relationships/table" Target="../tables/table18.xml"/><Relationship Id="rId18" Type="http://schemas.openxmlformats.org/officeDocument/2006/relationships/table" Target="../tables/table23.xml"/><Relationship Id="rId3" Type="http://schemas.openxmlformats.org/officeDocument/2006/relationships/table" Target="../tables/table8.xml"/><Relationship Id="rId21" Type="http://schemas.openxmlformats.org/officeDocument/2006/relationships/table" Target="../tables/table26.xml"/><Relationship Id="rId7" Type="http://schemas.openxmlformats.org/officeDocument/2006/relationships/table" Target="../tables/table12.xml"/><Relationship Id="rId12" Type="http://schemas.openxmlformats.org/officeDocument/2006/relationships/table" Target="../tables/table17.xml"/><Relationship Id="rId17" Type="http://schemas.openxmlformats.org/officeDocument/2006/relationships/table" Target="../tables/table22.xml"/><Relationship Id="rId2" Type="http://schemas.openxmlformats.org/officeDocument/2006/relationships/table" Target="../tables/table7.xml"/><Relationship Id="rId16" Type="http://schemas.openxmlformats.org/officeDocument/2006/relationships/table" Target="../tables/table21.xml"/><Relationship Id="rId20" Type="http://schemas.openxmlformats.org/officeDocument/2006/relationships/table" Target="../tables/table25.xml"/><Relationship Id="rId1" Type="http://schemas.openxmlformats.org/officeDocument/2006/relationships/printerSettings" Target="../printerSettings/printerSettings11.bin"/><Relationship Id="rId6" Type="http://schemas.openxmlformats.org/officeDocument/2006/relationships/table" Target="../tables/table11.xml"/><Relationship Id="rId11" Type="http://schemas.openxmlformats.org/officeDocument/2006/relationships/table" Target="../tables/table16.xml"/><Relationship Id="rId5" Type="http://schemas.openxmlformats.org/officeDocument/2006/relationships/table" Target="../tables/table10.xml"/><Relationship Id="rId15" Type="http://schemas.openxmlformats.org/officeDocument/2006/relationships/table" Target="../tables/table20.xml"/><Relationship Id="rId10" Type="http://schemas.openxmlformats.org/officeDocument/2006/relationships/table" Target="../tables/table15.xml"/><Relationship Id="rId19" Type="http://schemas.openxmlformats.org/officeDocument/2006/relationships/table" Target="../tables/table24.xml"/><Relationship Id="rId4" Type="http://schemas.openxmlformats.org/officeDocument/2006/relationships/table" Target="../tables/table9.xml"/><Relationship Id="rId9" Type="http://schemas.openxmlformats.org/officeDocument/2006/relationships/table" Target="../tables/table14.xml"/><Relationship Id="rId14" Type="http://schemas.openxmlformats.org/officeDocument/2006/relationships/table" Target="../tables/table19.xml"/><Relationship Id="rId22" Type="http://schemas.openxmlformats.org/officeDocument/2006/relationships/table" Target="../tables/table27.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corporate.ppg.com/Purchasing/Raw-Material-Introduction-Process.aspx"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corporate.ppg.com/Purchasing/Raw-Material-Introduction-Process.aspx" TargetMode="External"/><Relationship Id="rId6" Type="http://schemas.openxmlformats.org/officeDocument/2006/relationships/image" Target="../media/image5.emf"/><Relationship Id="rId5" Type="http://schemas.openxmlformats.org/officeDocument/2006/relationships/package" Target="../embeddings/Microsoft_Word_Document.docx"/><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corporate.ppg.com/Purchasing/Raw-Material-Introduction-Process.aspx" TargetMode="External"/><Relationship Id="rId6" Type="http://schemas.openxmlformats.org/officeDocument/2006/relationships/table" Target="../tables/table3.xml"/><Relationship Id="rId5" Type="http://schemas.openxmlformats.org/officeDocument/2006/relationships/table" Target="../tables/table2.xml"/><Relationship Id="rId4" Type="http://schemas.openxmlformats.org/officeDocument/2006/relationships/table" Target="../tables/table1.xml"/></Relationships>
</file>

<file path=xl/worksheets/_rels/sheet5.xml.rels><?xml version="1.0" encoding="UTF-8" standalone="yes"?>
<Relationships xmlns="http://schemas.openxmlformats.org/package/2006/relationships"><Relationship Id="rId8" Type="http://schemas.openxmlformats.org/officeDocument/2006/relationships/hyperlink" Target="http://119.92.161.2/internal/CasREgistry.aspx" TargetMode="External"/><Relationship Id="rId13" Type="http://schemas.openxmlformats.org/officeDocument/2006/relationships/hyperlink" Target="http://chemicaldata.gov.vn/cms.xc" TargetMode="External"/><Relationship Id="rId3" Type="http://schemas.openxmlformats.org/officeDocument/2006/relationships/hyperlink" Target="http://cciss.cirs-group.com/" TargetMode="External"/><Relationship Id="rId7" Type="http://schemas.openxmlformats.org/officeDocument/2006/relationships/hyperlink" Target="https://www.epa.govt.nz/database-search/" TargetMode="External"/><Relationship Id="rId12" Type="http://schemas.openxmlformats.org/officeDocument/2006/relationships/hyperlink" Target="https://csb.gov.tr/sss/kimyasallar-yonetimi" TargetMode="External"/><Relationship Id="rId2" Type="http://schemas.openxmlformats.org/officeDocument/2006/relationships/hyperlink" Target="http://www.ec.gc.ca/lcpe-cepa" TargetMode="External"/><Relationship Id="rId1" Type="http://schemas.openxmlformats.org/officeDocument/2006/relationships/hyperlink" Target="https://www.industrialchemicals.gov.au/search-inventory" TargetMode="External"/><Relationship Id="rId6" Type="http://schemas.openxmlformats.org/officeDocument/2006/relationships/hyperlink" Target="http://ncis.nier.go.kr/en/main.do" TargetMode="External"/><Relationship Id="rId11" Type="http://schemas.openxmlformats.org/officeDocument/2006/relationships/hyperlink" Target="http://corporate.ppg.com/Purchasing/Raw-Material-Introduction-Process.aspx" TargetMode="External"/><Relationship Id="rId5" Type="http://schemas.openxmlformats.org/officeDocument/2006/relationships/hyperlink" Target="http://www.safe.nite.go.jp/english/db.html" TargetMode="External"/><Relationship Id="rId15" Type="http://schemas.openxmlformats.org/officeDocument/2006/relationships/drawing" Target="../drawings/drawing5.xml"/><Relationship Id="rId10" Type="http://schemas.openxmlformats.org/officeDocument/2006/relationships/hyperlink" Target="https://www.epa.gov/tsca-inventory" TargetMode="External"/><Relationship Id="rId4" Type="http://schemas.openxmlformats.org/officeDocument/2006/relationships/hyperlink" Target="http://echa.europa.eu/web/guest/home" TargetMode="External"/><Relationship Id="rId9" Type="http://schemas.openxmlformats.org/officeDocument/2006/relationships/hyperlink" Target="https://csnn.osha.gov.tw/content/home/Substance_Query_Q.aspx" TargetMode="External"/><Relationship Id="rId1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corporate.ppg.com/Purchasing/Raw-Material-Introduction-Process.aspx" TargetMode="External"/><Relationship Id="rId6" Type="http://schemas.openxmlformats.org/officeDocument/2006/relationships/image" Target="../media/image9.emf"/><Relationship Id="rId5" Type="http://schemas.openxmlformats.org/officeDocument/2006/relationships/oleObject" Target="../embeddings/oleObject1.bin"/><Relationship Id="rId4"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corporate.ppg.com/Purchasing/Raw-Material-Introduction-Process.aspx" TargetMode="External"/></Relationships>
</file>

<file path=xl/worksheets/_rels/sheet8.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3.v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AJ31"/>
  <sheetViews>
    <sheetView tabSelected="1" workbookViewId="0">
      <selection activeCell="B8" sqref="B8:T8"/>
    </sheetView>
  </sheetViews>
  <sheetFormatPr defaultColWidth="4.625" defaultRowHeight="15"/>
  <cols>
    <col min="1" max="16384" width="4.625" style="67"/>
  </cols>
  <sheetData>
    <row r="1" spans="1:36" ht="39.950000000000003" customHeight="1">
      <c r="A1" s="304" t="str">
        <f>VLOOKUP(A2,TranslationTable,3,FALSE)</f>
        <v>PPG原料引入申请表</v>
      </c>
      <c r="B1" s="304"/>
      <c r="C1" s="304"/>
      <c r="D1" s="304"/>
      <c r="E1" s="304"/>
      <c r="F1" s="304"/>
      <c r="G1" s="304"/>
      <c r="H1" s="304"/>
      <c r="I1" s="304"/>
      <c r="J1" s="304"/>
      <c r="K1" s="304"/>
      <c r="L1" s="304"/>
      <c r="M1" s="304"/>
      <c r="N1" s="304"/>
      <c r="O1" s="304"/>
      <c r="P1" s="304"/>
      <c r="Q1" s="185"/>
      <c r="R1" s="185"/>
      <c r="S1" s="187"/>
      <c r="T1" s="187"/>
      <c r="U1" s="187"/>
    </row>
    <row r="2" spans="1:36" ht="20.25">
      <c r="A2" s="303" t="s">
        <v>391</v>
      </c>
      <c r="B2" s="303"/>
      <c r="C2" s="303"/>
      <c r="D2" s="303"/>
      <c r="E2" s="303"/>
      <c r="F2" s="303"/>
      <c r="G2" s="303"/>
      <c r="H2" s="303"/>
      <c r="I2" s="303"/>
      <c r="J2" s="303"/>
      <c r="K2" s="303"/>
      <c r="L2" s="303"/>
      <c r="M2" s="303"/>
      <c r="N2" s="303"/>
      <c r="O2" s="303"/>
      <c r="P2" s="303"/>
      <c r="Q2" s="186"/>
      <c r="R2" s="186"/>
      <c r="S2" s="188"/>
      <c r="T2" s="188"/>
      <c r="U2" s="188"/>
      <c r="W2" s="164"/>
    </row>
    <row r="3" spans="1:36">
      <c r="A3" s="308" t="s">
        <v>2996</v>
      </c>
      <c r="B3" s="308"/>
      <c r="C3" s="308"/>
      <c r="D3" s="308"/>
      <c r="E3" s="308"/>
      <c r="F3" s="308"/>
      <c r="G3" s="308"/>
      <c r="H3" s="308"/>
      <c r="I3" s="308"/>
      <c r="J3" s="308"/>
      <c r="K3" s="308"/>
      <c r="L3" s="308"/>
      <c r="M3" s="308"/>
      <c r="N3" s="308"/>
      <c r="O3" s="308"/>
      <c r="P3" s="308"/>
      <c r="Q3" s="308"/>
      <c r="R3" s="308"/>
      <c r="S3" s="308"/>
      <c r="T3" s="308"/>
      <c r="U3" s="308"/>
      <c r="W3" s="164"/>
    </row>
    <row r="4" spans="1:36" ht="6" customHeight="1">
      <c r="A4" s="1"/>
      <c r="B4" s="69"/>
      <c r="C4" s="1"/>
      <c r="D4" s="1"/>
      <c r="E4" s="1"/>
      <c r="F4" s="1"/>
      <c r="G4" s="1"/>
      <c r="H4" s="1"/>
      <c r="I4" s="1"/>
      <c r="J4" s="1"/>
      <c r="K4" s="1"/>
      <c r="L4" s="1"/>
      <c r="M4" s="1"/>
      <c r="N4" s="1"/>
      <c r="O4" s="1"/>
      <c r="P4" s="1"/>
      <c r="Q4" s="1"/>
      <c r="R4" s="1"/>
      <c r="S4" s="1"/>
      <c r="T4" s="1"/>
      <c r="U4" s="1"/>
    </row>
    <row r="5" spans="1:36" ht="15.75">
      <c r="A5" s="311" t="s">
        <v>392</v>
      </c>
      <c r="B5" s="311"/>
      <c r="C5" s="311"/>
      <c r="D5" s="311"/>
      <c r="E5" s="311"/>
      <c r="F5" s="311"/>
      <c r="G5" s="311"/>
      <c r="H5" s="311"/>
      <c r="I5" s="311"/>
      <c r="J5" s="311"/>
      <c r="K5" s="311"/>
      <c r="L5" s="311"/>
      <c r="M5" s="311"/>
      <c r="N5" s="311"/>
      <c r="O5" s="311"/>
      <c r="P5" s="311"/>
      <c r="Q5" s="311"/>
      <c r="R5" s="311"/>
      <c r="S5" s="311"/>
      <c r="T5" s="311"/>
      <c r="U5" s="311"/>
    </row>
    <row r="6" spans="1:36" ht="15.75">
      <c r="A6" s="312" t="s">
        <v>393</v>
      </c>
      <c r="B6" s="312"/>
      <c r="C6" s="312"/>
      <c r="D6" s="312"/>
      <c r="E6" s="312"/>
      <c r="F6" s="312"/>
      <c r="G6" s="312"/>
      <c r="H6" s="312"/>
      <c r="I6" s="312"/>
      <c r="J6" s="312"/>
      <c r="K6" s="312"/>
      <c r="L6" s="312"/>
      <c r="M6" s="312"/>
      <c r="N6" s="312"/>
      <c r="O6" s="312"/>
      <c r="P6" s="312"/>
      <c r="Q6" s="312"/>
      <c r="R6" s="312"/>
      <c r="S6" s="312"/>
      <c r="T6" s="312"/>
      <c r="U6" s="312"/>
    </row>
    <row r="7" spans="1:36" ht="3.95" customHeight="1">
      <c r="A7" s="112"/>
      <c r="B7" s="112"/>
      <c r="C7" s="112"/>
      <c r="D7" s="112"/>
      <c r="E7" s="112"/>
      <c r="F7" s="112"/>
      <c r="G7" s="112"/>
      <c r="H7" s="112"/>
      <c r="I7" s="112"/>
      <c r="J7" s="112"/>
      <c r="K7" s="112"/>
      <c r="L7" s="112"/>
      <c r="M7" s="112"/>
      <c r="N7" s="112"/>
      <c r="O7" s="112"/>
      <c r="P7" s="112"/>
      <c r="Q7" s="112"/>
      <c r="R7" s="112"/>
      <c r="S7" s="112"/>
      <c r="T7" s="112"/>
      <c r="U7" s="112"/>
    </row>
    <row r="8" spans="1:36" ht="30" customHeight="1">
      <c r="A8" s="117"/>
      <c r="B8" s="305" t="str">
        <f>VLOOKUP(B9,TranslationTable,3,FALSE)</f>
        <v>全球EH＆S和采购要求</v>
      </c>
      <c r="C8" s="305"/>
      <c r="D8" s="305"/>
      <c r="E8" s="305"/>
      <c r="F8" s="305"/>
      <c r="G8" s="305"/>
      <c r="H8" s="305"/>
      <c r="I8" s="305"/>
      <c r="J8" s="305"/>
      <c r="K8" s="305"/>
      <c r="L8" s="305"/>
      <c r="M8" s="305"/>
      <c r="N8" s="305"/>
      <c r="O8" s="305"/>
      <c r="P8" s="305"/>
      <c r="Q8" s="305"/>
      <c r="R8" s="305"/>
      <c r="S8" s="305"/>
      <c r="T8" s="305"/>
      <c r="U8" s="117"/>
      <c r="V8" s="165"/>
      <c r="W8" s="166"/>
      <c r="X8" s="166"/>
      <c r="Y8" s="166"/>
      <c r="Z8" s="166"/>
      <c r="AA8" s="166"/>
      <c r="AB8" s="166"/>
      <c r="AC8" s="166"/>
      <c r="AD8" s="166"/>
      <c r="AE8" s="166"/>
      <c r="AF8" s="166"/>
      <c r="AG8" s="166"/>
      <c r="AH8" s="166"/>
      <c r="AI8" s="166"/>
      <c r="AJ8" s="166"/>
    </row>
    <row r="9" spans="1:36" ht="15" customHeight="1">
      <c r="A9" s="117"/>
      <c r="B9" s="302" t="s">
        <v>782</v>
      </c>
      <c r="C9" s="302"/>
      <c r="D9" s="302"/>
      <c r="E9" s="302"/>
      <c r="F9" s="302"/>
      <c r="G9" s="302"/>
      <c r="H9" s="302"/>
      <c r="I9" s="302"/>
      <c r="J9" s="302"/>
      <c r="K9" s="302"/>
      <c r="L9" s="302"/>
      <c r="M9" s="302"/>
      <c r="N9" s="302"/>
      <c r="O9" s="302"/>
      <c r="P9" s="302"/>
      <c r="Q9" s="302"/>
      <c r="R9" s="302"/>
      <c r="S9" s="302"/>
      <c r="T9" s="302"/>
      <c r="U9" s="117"/>
    </row>
    <row r="10" spans="1:36" ht="9.75" customHeight="1">
      <c r="A10" s="68"/>
      <c r="B10" s="68"/>
      <c r="C10" s="68"/>
      <c r="D10" s="68"/>
      <c r="E10" s="68"/>
      <c r="F10" s="68"/>
      <c r="G10" s="68"/>
      <c r="H10" s="68"/>
      <c r="I10" s="68"/>
      <c r="J10" s="68"/>
      <c r="K10" s="68"/>
      <c r="L10" s="68"/>
      <c r="M10" s="68"/>
      <c r="N10" s="68"/>
      <c r="O10" s="68"/>
      <c r="P10" s="68"/>
      <c r="Q10" s="68"/>
      <c r="R10" s="68"/>
      <c r="S10" s="68"/>
      <c r="T10" s="68"/>
      <c r="U10" s="68"/>
    </row>
    <row r="11" spans="1:36" ht="60" customHeight="1">
      <c r="A11" s="309" t="str">
        <f>VLOOKUP(A12,TranslationTable,3,FALSE)</f>
        <v>PPG是世界领先的涂料及相关产品供应商，主要向汽车、工业、航天及消费品市场提供涂料等相关产品。该原料引入申请表是PPG原料引入流程的开始，请您认真填写该申请表，以便PPG原料管理小组来评估该原料的安全性和法规符合性。</v>
      </c>
      <c r="B11" s="309"/>
      <c r="C11" s="309"/>
      <c r="D11" s="309"/>
      <c r="E11" s="309"/>
      <c r="F11" s="309"/>
      <c r="G11" s="309"/>
      <c r="H11" s="309"/>
      <c r="I11" s="309"/>
      <c r="J11" s="309"/>
      <c r="K11" s="309"/>
      <c r="L11" s="309"/>
      <c r="M11" s="309"/>
      <c r="N11" s="309"/>
      <c r="O11" s="309"/>
      <c r="P11" s="309"/>
      <c r="Q11" s="309"/>
      <c r="R11" s="309"/>
      <c r="S11" s="309"/>
      <c r="T11" s="309"/>
      <c r="U11" s="309"/>
    </row>
    <row r="12" spans="1:36" hidden="1">
      <c r="A12" s="1" t="s">
        <v>394</v>
      </c>
      <c r="B12" s="1"/>
      <c r="C12" s="1"/>
      <c r="D12" s="1"/>
      <c r="E12" s="1"/>
      <c r="F12" s="1"/>
      <c r="G12" s="1"/>
      <c r="H12" s="1"/>
      <c r="I12" s="1"/>
      <c r="J12" s="1"/>
      <c r="K12" s="1"/>
      <c r="L12" s="1"/>
      <c r="M12" s="1"/>
      <c r="N12" s="1"/>
      <c r="O12" s="1"/>
      <c r="P12" s="1"/>
      <c r="Q12" s="1"/>
      <c r="R12" s="1"/>
      <c r="S12" s="1"/>
      <c r="T12" s="1"/>
      <c r="U12" s="1"/>
    </row>
    <row r="13" spans="1:36" ht="45.2" customHeight="1">
      <c r="A13" s="310" t="s">
        <v>395</v>
      </c>
      <c r="B13" s="310"/>
      <c r="C13" s="310"/>
      <c r="D13" s="310"/>
      <c r="E13" s="310"/>
      <c r="F13" s="310"/>
      <c r="G13" s="310"/>
      <c r="H13" s="310"/>
      <c r="I13" s="310"/>
      <c r="J13" s="310"/>
      <c r="K13" s="310"/>
      <c r="L13" s="310"/>
      <c r="M13" s="310"/>
      <c r="N13" s="310"/>
      <c r="O13" s="310"/>
      <c r="P13" s="310"/>
      <c r="Q13" s="310"/>
      <c r="R13" s="310"/>
      <c r="S13" s="310"/>
      <c r="T13" s="310"/>
      <c r="U13" s="310"/>
    </row>
    <row r="14" spans="1:36" ht="3" customHeight="1">
      <c r="A14" s="1"/>
      <c r="B14" s="1"/>
      <c r="C14" s="1"/>
      <c r="D14" s="1"/>
      <c r="E14" s="1"/>
      <c r="F14" s="1"/>
      <c r="G14" s="1"/>
      <c r="H14" s="1"/>
      <c r="I14" s="1"/>
      <c r="J14" s="1"/>
      <c r="K14" s="1"/>
      <c r="L14" s="1"/>
      <c r="M14" s="1"/>
      <c r="N14" s="1"/>
      <c r="O14" s="1"/>
      <c r="P14" s="1"/>
      <c r="Q14" s="1"/>
      <c r="R14" s="1"/>
      <c r="S14" s="1"/>
      <c r="T14" s="1"/>
      <c r="U14" s="1"/>
    </row>
    <row r="15" spans="1:36" ht="60" customHeight="1">
      <c r="A15" s="309" t="str">
        <f>VLOOKUP(A16,TranslationTable,3,FALSE)</f>
        <v>您向PPG提供的产品作为PPG的原料可能被应用在PPG的各类产品中，而这些产品可能被运输到世界各地。为了安全合法的完成这些操作，为了实践责任关怀的承诺，PPG需要了解该原料的相关信息。所以，请您提供给我们该原料的相关信息。</v>
      </c>
      <c r="B15" s="309"/>
      <c r="C15" s="309"/>
      <c r="D15" s="309"/>
      <c r="E15" s="309"/>
      <c r="F15" s="309"/>
      <c r="G15" s="309"/>
      <c r="H15" s="309"/>
      <c r="I15" s="309"/>
      <c r="J15" s="309"/>
      <c r="K15" s="309"/>
      <c r="L15" s="309"/>
      <c r="M15" s="309"/>
      <c r="N15" s="309"/>
      <c r="O15" s="309"/>
      <c r="P15" s="309"/>
      <c r="Q15" s="309"/>
      <c r="R15" s="309"/>
      <c r="S15" s="309"/>
      <c r="T15" s="309"/>
      <c r="U15" s="309"/>
    </row>
    <row r="16" spans="1:36" hidden="1">
      <c r="A16" s="1" t="s">
        <v>382</v>
      </c>
      <c r="B16" s="1"/>
      <c r="C16" s="1"/>
      <c r="D16" s="1"/>
      <c r="E16" s="1"/>
      <c r="F16" s="1"/>
      <c r="G16" s="1"/>
      <c r="H16" s="1"/>
      <c r="I16" s="1"/>
      <c r="J16" s="1"/>
      <c r="K16" s="1"/>
      <c r="L16" s="1"/>
      <c r="M16" s="1"/>
      <c r="N16" s="1"/>
      <c r="O16" s="1"/>
      <c r="P16" s="1"/>
      <c r="Q16" s="1"/>
      <c r="R16" s="1"/>
      <c r="S16" s="1"/>
      <c r="T16" s="1"/>
      <c r="U16" s="1"/>
    </row>
    <row r="17" spans="1:21" ht="54.95" customHeight="1">
      <c r="A17" s="310" t="s">
        <v>1</v>
      </c>
      <c r="B17" s="310"/>
      <c r="C17" s="310"/>
      <c r="D17" s="310"/>
      <c r="E17" s="310"/>
      <c r="F17" s="310"/>
      <c r="G17" s="310"/>
      <c r="H17" s="310"/>
      <c r="I17" s="310"/>
      <c r="J17" s="310"/>
      <c r="K17" s="310"/>
      <c r="L17" s="310"/>
      <c r="M17" s="310"/>
      <c r="N17" s="310"/>
      <c r="O17" s="310"/>
      <c r="P17" s="310"/>
      <c r="Q17" s="310"/>
      <c r="R17" s="310"/>
      <c r="S17" s="310"/>
      <c r="T17" s="310"/>
      <c r="U17" s="310"/>
    </row>
    <row r="18" spans="1:21" ht="6.95" customHeight="1">
      <c r="A18" s="1"/>
      <c r="B18" s="1"/>
      <c r="C18" s="1"/>
      <c r="D18" s="1"/>
      <c r="E18" s="1"/>
      <c r="F18" s="1"/>
      <c r="G18" s="1"/>
      <c r="H18" s="1"/>
      <c r="I18" s="1"/>
      <c r="J18" s="1"/>
      <c r="K18" s="1"/>
      <c r="L18" s="1"/>
      <c r="M18" s="1"/>
      <c r="N18" s="1"/>
      <c r="O18" s="1"/>
      <c r="P18" s="1"/>
      <c r="Q18" s="1"/>
      <c r="R18" s="1"/>
      <c r="S18" s="1"/>
      <c r="T18" s="1"/>
      <c r="U18" s="1"/>
    </row>
    <row r="19" spans="1:21" ht="60" customHeight="1">
      <c r="A19" s="309" t="str">
        <f>VLOOKUP(A20,TranslationTable,3,FALSE)</f>
        <v>此表单由这说明信和6个额外的表格组成，每个部分都要求提供信息。在整个表单中，每个必填字段以灰色显示。请填写此表格包括(B部分)的所有信息，并尽快将其交回PPG中指定的联系人。如果您对填写表格有任何疑问，请联系要求您填表的人员或联系您的采购代理商。</v>
      </c>
      <c r="B19" s="309"/>
      <c r="C19" s="309"/>
      <c r="D19" s="309"/>
      <c r="E19" s="309"/>
      <c r="F19" s="309"/>
      <c r="G19" s="309"/>
      <c r="H19" s="309"/>
      <c r="I19" s="309"/>
      <c r="J19" s="309"/>
      <c r="K19" s="309"/>
      <c r="L19" s="309"/>
      <c r="M19" s="309"/>
      <c r="N19" s="309"/>
      <c r="O19" s="309"/>
      <c r="P19" s="309"/>
      <c r="Q19" s="309"/>
      <c r="R19" s="309"/>
      <c r="S19" s="309"/>
      <c r="T19" s="309"/>
      <c r="U19" s="309"/>
    </row>
    <row r="20" spans="1:21" hidden="1">
      <c r="A20" s="1" t="s">
        <v>2998</v>
      </c>
      <c r="B20" s="1"/>
      <c r="C20" s="1"/>
      <c r="D20" s="1"/>
      <c r="E20" s="1"/>
      <c r="F20" s="1"/>
      <c r="G20" s="1"/>
      <c r="H20" s="1"/>
      <c r="I20" s="1"/>
      <c r="J20" s="1"/>
      <c r="K20" s="1"/>
      <c r="L20" s="1"/>
      <c r="M20" s="1"/>
      <c r="N20" s="1"/>
      <c r="O20" s="1"/>
      <c r="P20" s="1"/>
      <c r="Q20" s="1"/>
      <c r="R20" s="1"/>
      <c r="S20" s="1"/>
      <c r="T20" s="1"/>
      <c r="U20" s="1"/>
    </row>
    <row r="21" spans="1:21" ht="60" customHeight="1">
      <c r="A21" s="310" t="s">
        <v>2997</v>
      </c>
      <c r="B21" s="310"/>
      <c r="C21" s="310"/>
      <c r="D21" s="310"/>
      <c r="E21" s="310"/>
      <c r="F21" s="310"/>
      <c r="G21" s="310"/>
      <c r="H21" s="310"/>
      <c r="I21" s="310"/>
      <c r="J21" s="310"/>
      <c r="K21" s="310"/>
      <c r="L21" s="310"/>
      <c r="M21" s="310"/>
      <c r="N21" s="310"/>
      <c r="O21" s="310"/>
      <c r="P21" s="310"/>
      <c r="Q21" s="310"/>
      <c r="R21" s="310"/>
      <c r="S21" s="310"/>
      <c r="T21" s="310"/>
      <c r="U21" s="310"/>
    </row>
    <row r="22" spans="1:21" ht="15" customHeight="1">
      <c r="A22" s="313" t="str">
        <f>VLOOKUP(A23,TranslationTable,3,FALSE)</f>
        <v>注意：回复必须是英语。 翻译仅供参考。</v>
      </c>
      <c r="B22" s="313"/>
      <c r="C22" s="313"/>
      <c r="D22" s="313"/>
      <c r="E22" s="313"/>
      <c r="F22" s="313"/>
      <c r="G22" s="313"/>
      <c r="H22" s="313"/>
      <c r="I22" s="313"/>
      <c r="J22" s="313"/>
      <c r="K22" s="313"/>
      <c r="L22" s="313"/>
      <c r="M22" s="313"/>
      <c r="N22" s="313"/>
      <c r="O22" s="313"/>
      <c r="P22" s="313"/>
      <c r="Q22" s="313"/>
      <c r="R22" s="313"/>
      <c r="S22" s="313"/>
      <c r="T22" s="313"/>
      <c r="U22" s="313"/>
    </row>
    <row r="23" spans="1:21">
      <c r="A23" s="314" t="s">
        <v>385</v>
      </c>
      <c r="B23" s="314"/>
      <c r="C23" s="314"/>
      <c r="D23" s="314"/>
      <c r="E23" s="314"/>
      <c r="F23" s="314"/>
      <c r="G23" s="314"/>
      <c r="H23" s="314"/>
      <c r="I23" s="314"/>
      <c r="J23" s="314"/>
      <c r="K23" s="314"/>
      <c r="L23" s="314"/>
      <c r="M23" s="314"/>
      <c r="N23" s="314"/>
      <c r="O23" s="314"/>
      <c r="P23" s="314"/>
      <c r="Q23" s="314"/>
      <c r="R23" s="314"/>
      <c r="S23" s="314"/>
      <c r="T23" s="314"/>
      <c r="U23" s="314"/>
    </row>
    <row r="24" spans="1:21" ht="6.95" customHeight="1">
      <c r="A24" s="1"/>
      <c r="B24" s="1"/>
      <c r="C24" s="1"/>
      <c r="D24" s="1"/>
      <c r="E24" s="1"/>
      <c r="F24" s="1"/>
      <c r="G24" s="1"/>
      <c r="H24" s="1"/>
      <c r="I24" s="1"/>
      <c r="J24" s="1"/>
      <c r="K24" s="1"/>
      <c r="L24" s="1"/>
      <c r="M24" s="1"/>
      <c r="N24" s="1"/>
      <c r="O24" s="1"/>
      <c r="P24" s="1"/>
      <c r="Q24" s="1"/>
      <c r="R24" s="1"/>
      <c r="S24" s="1"/>
      <c r="T24" s="1"/>
      <c r="U24" s="1"/>
    </row>
    <row r="25" spans="1:21">
      <c r="A25" s="315" t="str">
        <f>VLOOKUP(A26,TranslationTable,3,FALSE)</f>
        <v>真诚，</v>
      </c>
      <c r="B25" s="315"/>
      <c r="C25" s="315"/>
      <c r="D25" s="315"/>
      <c r="E25" s="315"/>
      <c r="F25" s="315"/>
      <c r="G25" s="315"/>
      <c r="H25" s="315"/>
      <c r="I25" s="315"/>
      <c r="J25" s="315"/>
      <c r="K25" s="315"/>
      <c r="L25" s="315"/>
      <c r="M25" s="315"/>
      <c r="N25" s="315"/>
      <c r="O25" s="315"/>
      <c r="P25" s="315"/>
      <c r="Q25" s="315"/>
      <c r="R25" s="315"/>
      <c r="S25" s="315"/>
      <c r="T25" s="315"/>
      <c r="U25" s="315"/>
    </row>
    <row r="26" spans="1:21" ht="12" customHeight="1">
      <c r="A26" s="316" t="s">
        <v>0</v>
      </c>
      <c r="B26" s="316"/>
      <c r="C26" s="316"/>
      <c r="D26" s="316"/>
      <c r="E26" s="316"/>
      <c r="F26" s="316"/>
      <c r="G26" s="316"/>
      <c r="H26" s="316"/>
      <c r="I26" s="316"/>
      <c r="J26" s="316"/>
      <c r="K26" s="316"/>
      <c r="L26" s="316"/>
      <c r="M26" s="316"/>
      <c r="N26" s="316"/>
      <c r="O26" s="316"/>
      <c r="P26" s="316"/>
      <c r="Q26" s="316"/>
      <c r="R26" s="316"/>
      <c r="S26" s="316"/>
      <c r="T26" s="316"/>
      <c r="U26" s="316"/>
    </row>
    <row r="27" spans="1:21" ht="75" customHeight="1">
      <c r="A27" s="1"/>
      <c r="B27" s="1"/>
      <c r="C27" s="1"/>
      <c r="D27" s="1"/>
      <c r="E27" s="1"/>
      <c r="F27" s="1"/>
      <c r="G27" s="1"/>
      <c r="H27" s="1"/>
      <c r="I27" s="1"/>
      <c r="J27" s="1"/>
      <c r="K27" s="1"/>
      <c r="L27" s="1"/>
      <c r="M27" s="1"/>
      <c r="N27" s="1"/>
      <c r="O27" s="1"/>
      <c r="P27" s="1"/>
      <c r="Q27" s="1"/>
      <c r="R27" s="1"/>
      <c r="S27" s="1"/>
      <c r="T27" s="1"/>
      <c r="U27" s="1"/>
    </row>
    <row r="28" spans="1:21" ht="20.25" customHeight="1">
      <c r="A28" s="299" t="s">
        <v>412</v>
      </c>
      <c r="B28" s="1"/>
      <c r="C28" s="1"/>
      <c r="D28" s="1"/>
      <c r="E28" s="1"/>
      <c r="F28" s="1"/>
      <c r="G28" s="1"/>
      <c r="H28" s="1"/>
      <c r="I28" s="1"/>
      <c r="J28" s="1"/>
      <c r="K28" s="306" t="s">
        <v>2311</v>
      </c>
      <c r="L28" s="306"/>
      <c r="M28" s="306"/>
      <c r="N28" s="306"/>
      <c r="O28" s="306"/>
      <c r="P28" s="306"/>
      <c r="Q28" s="306"/>
      <c r="R28" s="306"/>
      <c r="S28" s="306"/>
      <c r="T28" s="306"/>
      <c r="U28" s="1"/>
    </row>
    <row r="29" spans="1:21" ht="15" customHeight="1">
      <c r="A29" s="307" t="str">
        <f>VLOOKUP(A30,TranslationTable,3,FALSE)</f>
        <v>环境健康与安全副总裁</v>
      </c>
      <c r="B29" s="307"/>
      <c r="C29" s="307"/>
      <c r="D29" s="307"/>
      <c r="E29" s="307"/>
      <c r="F29" s="307"/>
      <c r="G29" s="307"/>
      <c r="H29" s="307"/>
      <c r="I29" s="307"/>
      <c r="J29" s="307"/>
      <c r="K29" s="307" t="str">
        <f>VLOOKUP(K30,TranslationTable,3,FALSE)</f>
        <v>全球供应管理副总裁</v>
      </c>
      <c r="L29" s="307"/>
      <c r="M29" s="307"/>
      <c r="N29" s="307"/>
      <c r="O29" s="307"/>
      <c r="P29" s="307"/>
      <c r="Q29" s="307"/>
      <c r="R29" s="307"/>
      <c r="S29" s="307"/>
      <c r="T29" s="307"/>
      <c r="U29" s="307"/>
    </row>
    <row r="30" spans="1:21">
      <c r="A30" s="298" t="s">
        <v>3</v>
      </c>
      <c r="B30" s="1"/>
      <c r="C30" s="1"/>
      <c r="D30" s="1"/>
      <c r="E30" s="1"/>
      <c r="F30" s="1"/>
      <c r="G30" s="1"/>
      <c r="H30" s="1"/>
      <c r="I30" s="1"/>
      <c r="J30" s="1"/>
      <c r="K30" s="298" t="s">
        <v>388</v>
      </c>
      <c r="L30" s="1"/>
      <c r="M30" s="1"/>
      <c r="N30" s="1"/>
      <c r="O30" s="1"/>
      <c r="P30" s="1"/>
      <c r="Q30" s="1"/>
      <c r="R30" s="1"/>
      <c r="S30" s="1"/>
      <c r="T30" s="1"/>
      <c r="U30" s="1"/>
    </row>
    <row r="31" spans="1:21">
      <c r="A31" s="1"/>
      <c r="B31" s="1"/>
      <c r="C31" s="1"/>
      <c r="D31" s="1"/>
      <c r="E31" s="1"/>
      <c r="F31" s="1"/>
      <c r="G31" s="1"/>
      <c r="H31" s="1"/>
      <c r="I31" s="1"/>
      <c r="J31" s="1"/>
      <c r="K31" s="1"/>
      <c r="L31" s="1"/>
      <c r="M31" s="1"/>
      <c r="N31" s="1"/>
      <c r="O31" s="1"/>
      <c r="P31" s="1"/>
      <c r="Q31" s="1"/>
      <c r="R31" s="1"/>
      <c r="S31" s="1"/>
      <c r="T31" s="1"/>
      <c r="U31" s="1"/>
    </row>
  </sheetData>
  <sheetProtection algorithmName="SHA-512" hashValue="JfRK7jvzvmNI2UoSoYeDC9TGBjqNxB6SCzW3IhYaanFHwg6Q84/i+caCSQtSF3dLfi5TNTH5OfRws+iNn21sFg==" saltValue="d2QxyUphUJdlyqL+TBz8gg==" spinCount="100000" sheet="1" selectLockedCells="1"/>
  <mergeCells count="20">
    <mergeCell ref="K29:U29"/>
    <mergeCell ref="A3:U3"/>
    <mergeCell ref="A11:U11"/>
    <mergeCell ref="A13:U13"/>
    <mergeCell ref="A5:U5"/>
    <mergeCell ref="A6:U6"/>
    <mergeCell ref="A22:U22"/>
    <mergeCell ref="A23:U23"/>
    <mergeCell ref="A25:U25"/>
    <mergeCell ref="A26:U26"/>
    <mergeCell ref="A29:J29"/>
    <mergeCell ref="A15:U15"/>
    <mergeCell ref="A17:U17"/>
    <mergeCell ref="A19:U19"/>
    <mergeCell ref="A21:U21"/>
    <mergeCell ref="B9:T9"/>
    <mergeCell ref="A2:P2"/>
    <mergeCell ref="A1:P1"/>
    <mergeCell ref="B8:T8"/>
    <mergeCell ref="K28:T28"/>
  </mergeCells>
  <hyperlinks>
    <hyperlink ref="B8:T8" r:id="rId1" display="http://corporate.ppg.com/Purchasing/Raw-Material-Introduction-Process.aspx"/>
  </hyperlinks>
  <printOptions horizontalCentered="1"/>
  <pageMargins left="0.1" right="0.1" top="0.25" bottom="0" header="0.3" footer="0.05"/>
  <pageSetup scale="98" orientation="portrait" r:id="rId2"/>
  <headerFooter differentFirst="1"/>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F1518"/>
  <sheetViews>
    <sheetView workbookViewId="0">
      <selection activeCell="C403" sqref="C403"/>
    </sheetView>
  </sheetViews>
  <sheetFormatPr defaultRowHeight="14.25"/>
  <cols>
    <col min="1" max="1" width="21.625" bestFit="1" customWidth="1"/>
    <col min="2" max="2" width="9.875" bestFit="1" customWidth="1"/>
    <col min="3" max="3" width="38.5" bestFit="1" customWidth="1"/>
    <col min="4" max="4" width="27.875" bestFit="1" customWidth="1"/>
    <col min="5" max="5" width="27.75" bestFit="1" customWidth="1"/>
    <col min="6" max="6" width="15" bestFit="1" customWidth="1"/>
  </cols>
  <sheetData>
    <row r="1" spans="1:6">
      <c r="A1" t="s">
        <v>2216</v>
      </c>
      <c r="B1" s="199">
        <v>44285</v>
      </c>
      <c r="C1" s="225" t="s">
        <v>2564</v>
      </c>
    </row>
    <row r="2" spans="1:6">
      <c r="A2" s="198" t="s">
        <v>919</v>
      </c>
      <c r="B2" s="198" t="s">
        <v>920</v>
      </c>
      <c r="C2" t="s">
        <v>921</v>
      </c>
      <c r="D2" t="s">
        <v>2702</v>
      </c>
      <c r="E2" t="s">
        <v>2703</v>
      </c>
      <c r="F2" t="s">
        <v>2704</v>
      </c>
    </row>
    <row r="3" spans="1:6">
      <c r="A3" s="198" t="s">
        <v>939</v>
      </c>
      <c r="B3" s="235">
        <v>0.01</v>
      </c>
      <c r="C3" t="s">
        <v>940</v>
      </c>
      <c r="D3" t="s">
        <v>309</v>
      </c>
      <c r="E3" t="s">
        <v>922</v>
      </c>
      <c r="F3" s="207">
        <v>44168.620891203704</v>
      </c>
    </row>
    <row r="4" spans="1:6">
      <c r="A4" s="198" t="s">
        <v>1323</v>
      </c>
      <c r="B4" s="235">
        <v>8.9999999999999993E-3</v>
      </c>
      <c r="C4" t="s">
        <v>1324</v>
      </c>
      <c r="D4" t="s">
        <v>313</v>
      </c>
      <c r="E4" t="s">
        <v>922</v>
      </c>
      <c r="F4" s="207">
        <v>42395.573738425926</v>
      </c>
    </row>
    <row r="5" spans="1:6">
      <c r="A5" s="198" t="s">
        <v>1759</v>
      </c>
      <c r="B5" s="235">
        <v>0.02</v>
      </c>
      <c r="C5" t="s">
        <v>1757</v>
      </c>
      <c r="D5" t="s">
        <v>315</v>
      </c>
      <c r="E5" t="s">
        <v>922</v>
      </c>
      <c r="F5" s="207">
        <v>42347.501400462963</v>
      </c>
    </row>
    <row r="6" spans="1:6">
      <c r="A6" s="198" t="s">
        <v>1325</v>
      </c>
      <c r="B6" s="235">
        <v>8.9999999999999993E-3</v>
      </c>
      <c r="C6" t="s">
        <v>1324</v>
      </c>
      <c r="D6" t="s">
        <v>313</v>
      </c>
      <c r="E6" t="s">
        <v>922</v>
      </c>
      <c r="F6" s="207">
        <v>42395.573738425926</v>
      </c>
    </row>
    <row r="7" spans="1:6">
      <c r="A7" s="198" t="s">
        <v>941</v>
      </c>
      <c r="B7" s="235">
        <v>0.01</v>
      </c>
      <c r="C7" t="s">
        <v>940</v>
      </c>
      <c r="D7" t="s">
        <v>309</v>
      </c>
      <c r="E7" t="s">
        <v>922</v>
      </c>
      <c r="F7" s="207">
        <v>44168.620891203704</v>
      </c>
    </row>
    <row r="8" spans="1:6">
      <c r="A8" s="198" t="s">
        <v>1326</v>
      </c>
      <c r="B8" s="235">
        <v>8.9999999999999993E-3</v>
      </c>
      <c r="C8" t="s">
        <v>1324</v>
      </c>
      <c r="D8" t="s">
        <v>313</v>
      </c>
      <c r="E8" t="s">
        <v>922</v>
      </c>
      <c r="F8" s="207">
        <v>42395.573738425926</v>
      </c>
    </row>
    <row r="9" spans="1:6">
      <c r="A9" s="198" t="s">
        <v>1760</v>
      </c>
      <c r="B9" s="235">
        <v>0.02</v>
      </c>
      <c r="C9" t="s">
        <v>1757</v>
      </c>
      <c r="D9" t="s">
        <v>315</v>
      </c>
      <c r="E9" t="s">
        <v>922</v>
      </c>
      <c r="F9" s="207">
        <v>42347.501400462963</v>
      </c>
    </row>
    <row r="10" spans="1:6">
      <c r="A10" s="198" t="s">
        <v>1761</v>
      </c>
      <c r="B10" s="235">
        <v>0.02</v>
      </c>
      <c r="C10" t="s">
        <v>1757</v>
      </c>
      <c r="D10" t="s">
        <v>315</v>
      </c>
      <c r="E10" t="s">
        <v>922</v>
      </c>
      <c r="F10" s="207">
        <v>42347.501400462963</v>
      </c>
    </row>
    <row r="11" spans="1:6">
      <c r="A11" s="198" t="s">
        <v>1756</v>
      </c>
      <c r="B11" s="235">
        <v>0.02</v>
      </c>
      <c r="C11" t="s">
        <v>1757</v>
      </c>
      <c r="D11" t="s">
        <v>315</v>
      </c>
      <c r="E11" t="s">
        <v>922</v>
      </c>
      <c r="F11" s="207">
        <v>42347.501400462963</v>
      </c>
    </row>
    <row r="12" spans="1:6">
      <c r="A12" s="198" t="s">
        <v>1758</v>
      </c>
      <c r="B12" s="235">
        <v>0.02</v>
      </c>
      <c r="C12" t="s">
        <v>1757</v>
      </c>
      <c r="D12" t="s">
        <v>315</v>
      </c>
      <c r="E12" t="s">
        <v>922</v>
      </c>
      <c r="F12" s="207">
        <v>42347.501400462963</v>
      </c>
    </row>
    <row r="13" spans="1:6">
      <c r="A13" s="198" t="s">
        <v>1327</v>
      </c>
      <c r="B13" s="235">
        <v>8.9999999999999993E-3</v>
      </c>
      <c r="C13" t="s">
        <v>1324</v>
      </c>
      <c r="D13" t="s">
        <v>313</v>
      </c>
      <c r="E13" t="s">
        <v>922</v>
      </c>
      <c r="F13" s="207">
        <v>42395.573738425926</v>
      </c>
    </row>
    <row r="14" spans="1:6">
      <c r="A14" s="198" t="s">
        <v>1328</v>
      </c>
      <c r="B14" s="235">
        <v>8.9999999999999993E-3</v>
      </c>
      <c r="C14" t="s">
        <v>1324</v>
      </c>
      <c r="D14" t="s">
        <v>313</v>
      </c>
      <c r="E14" t="s">
        <v>922</v>
      </c>
      <c r="F14" s="207">
        <v>42395.573738425926</v>
      </c>
    </row>
    <row r="15" spans="1:6">
      <c r="A15" s="198" t="s">
        <v>1329</v>
      </c>
      <c r="B15" s="235">
        <v>8.9999999999999993E-3</v>
      </c>
      <c r="C15" t="s">
        <v>1324</v>
      </c>
      <c r="D15" t="s">
        <v>313</v>
      </c>
      <c r="E15" t="s">
        <v>922</v>
      </c>
      <c r="F15" s="207">
        <v>42395.573738425926</v>
      </c>
    </row>
    <row r="16" spans="1:6">
      <c r="A16" s="198" t="s">
        <v>1330</v>
      </c>
      <c r="B16" s="235">
        <v>8.9999999999999993E-3</v>
      </c>
      <c r="C16" t="s">
        <v>1324</v>
      </c>
      <c r="D16" t="s">
        <v>313</v>
      </c>
      <c r="E16" t="s">
        <v>922</v>
      </c>
      <c r="F16" s="207">
        <v>42395.573738425926</v>
      </c>
    </row>
    <row r="17" spans="1:6">
      <c r="A17" s="198" t="s">
        <v>1332</v>
      </c>
      <c r="B17" s="235">
        <v>8.9999999999999993E-3</v>
      </c>
      <c r="C17" t="s">
        <v>1324</v>
      </c>
      <c r="D17" t="s">
        <v>313</v>
      </c>
      <c r="E17" t="s">
        <v>922</v>
      </c>
      <c r="F17" s="207">
        <v>42395.573738425926</v>
      </c>
    </row>
    <row r="18" spans="1:6">
      <c r="A18" s="198" t="s">
        <v>1333</v>
      </c>
      <c r="B18" s="235">
        <v>8.9999999999999993E-3</v>
      </c>
      <c r="C18" t="s">
        <v>1324</v>
      </c>
      <c r="D18" t="s">
        <v>313</v>
      </c>
      <c r="E18" t="s">
        <v>922</v>
      </c>
      <c r="F18" s="207">
        <v>42395.573738425926</v>
      </c>
    </row>
    <row r="19" spans="1:6">
      <c r="A19" s="198" t="s">
        <v>1331</v>
      </c>
      <c r="B19" s="235">
        <v>8.9999999999999993E-3</v>
      </c>
      <c r="C19" t="s">
        <v>1324</v>
      </c>
      <c r="D19" t="s">
        <v>313</v>
      </c>
      <c r="E19" t="s">
        <v>922</v>
      </c>
      <c r="F19" s="207">
        <v>42395.573738425926</v>
      </c>
    </row>
    <row r="20" spans="1:6">
      <c r="A20" s="198" t="s">
        <v>1334</v>
      </c>
      <c r="B20" s="235">
        <v>8.9999999999999993E-3</v>
      </c>
      <c r="C20" t="s">
        <v>1324</v>
      </c>
      <c r="D20" t="s">
        <v>313</v>
      </c>
      <c r="E20" t="s">
        <v>922</v>
      </c>
      <c r="F20" s="207">
        <v>42395.573738425926</v>
      </c>
    </row>
    <row r="21" spans="1:6">
      <c r="A21" s="198" t="s">
        <v>942</v>
      </c>
      <c r="B21" s="235">
        <v>0.01</v>
      </c>
      <c r="C21" t="s">
        <v>940</v>
      </c>
      <c r="D21" t="s">
        <v>309</v>
      </c>
      <c r="E21" t="s">
        <v>922</v>
      </c>
      <c r="F21" s="207">
        <v>44168.620891203704</v>
      </c>
    </row>
    <row r="22" spans="1:6">
      <c r="A22" s="198" t="s">
        <v>1762</v>
      </c>
      <c r="B22" s="235">
        <v>0.02</v>
      </c>
      <c r="C22" t="s">
        <v>1757</v>
      </c>
      <c r="D22" t="s">
        <v>315</v>
      </c>
      <c r="E22" t="s">
        <v>922</v>
      </c>
      <c r="F22" s="207">
        <v>42347.501400462963</v>
      </c>
    </row>
    <row r="23" spans="1:6">
      <c r="A23" s="198" t="s">
        <v>943</v>
      </c>
      <c r="B23" s="235">
        <v>0.01</v>
      </c>
      <c r="C23" t="s">
        <v>940</v>
      </c>
      <c r="D23" t="s">
        <v>309</v>
      </c>
      <c r="E23" t="s">
        <v>922</v>
      </c>
      <c r="F23" s="207">
        <v>44168.620891203704</v>
      </c>
    </row>
    <row r="24" spans="1:6">
      <c r="A24" s="198" t="s">
        <v>1763</v>
      </c>
      <c r="B24" s="235">
        <v>0.02</v>
      </c>
      <c r="C24" t="s">
        <v>1757</v>
      </c>
      <c r="D24" t="s">
        <v>315</v>
      </c>
      <c r="E24" t="s">
        <v>922</v>
      </c>
      <c r="F24" s="207">
        <v>42347.501400462963</v>
      </c>
    </row>
    <row r="25" spans="1:6">
      <c r="A25" s="198" t="s">
        <v>944</v>
      </c>
      <c r="B25" s="235">
        <v>0.01</v>
      </c>
      <c r="C25" t="s">
        <v>940</v>
      </c>
      <c r="D25" t="s">
        <v>309</v>
      </c>
      <c r="E25" t="s">
        <v>922</v>
      </c>
      <c r="F25" s="207">
        <v>44168.620891203704</v>
      </c>
    </row>
    <row r="26" spans="1:6">
      <c r="A26" s="198" t="s">
        <v>945</v>
      </c>
      <c r="B26" s="235">
        <v>0.01</v>
      </c>
      <c r="C26" t="s">
        <v>940</v>
      </c>
      <c r="D26" t="s">
        <v>309</v>
      </c>
      <c r="E26" t="s">
        <v>922</v>
      </c>
      <c r="F26" s="207">
        <v>44168.620891203704</v>
      </c>
    </row>
    <row r="27" spans="1:6">
      <c r="A27" s="198" t="s">
        <v>946</v>
      </c>
      <c r="B27" s="235">
        <v>0.01</v>
      </c>
      <c r="C27" t="s">
        <v>940</v>
      </c>
      <c r="D27" t="s">
        <v>309</v>
      </c>
      <c r="E27" t="s">
        <v>922</v>
      </c>
      <c r="F27" s="207">
        <v>44168.620891203704</v>
      </c>
    </row>
    <row r="28" spans="1:6">
      <c r="A28" s="198" t="s">
        <v>947</v>
      </c>
      <c r="B28" s="235">
        <v>0.01</v>
      </c>
      <c r="C28" t="s">
        <v>940</v>
      </c>
      <c r="D28" t="s">
        <v>309</v>
      </c>
      <c r="E28" t="s">
        <v>922</v>
      </c>
      <c r="F28" s="207">
        <v>44168.620891203704</v>
      </c>
    </row>
    <row r="29" spans="1:6">
      <c r="A29" s="198" t="s">
        <v>948</v>
      </c>
      <c r="B29" s="235">
        <v>0.01</v>
      </c>
      <c r="C29" t="s">
        <v>940</v>
      </c>
      <c r="D29" t="s">
        <v>309</v>
      </c>
      <c r="E29" t="s">
        <v>922</v>
      </c>
      <c r="F29" s="207">
        <v>44168.620891203704</v>
      </c>
    </row>
    <row r="30" spans="1:6">
      <c r="A30" s="198" t="s">
        <v>949</v>
      </c>
      <c r="B30" s="235">
        <v>0.01</v>
      </c>
      <c r="C30" t="s">
        <v>940</v>
      </c>
      <c r="D30" t="s">
        <v>309</v>
      </c>
      <c r="E30" t="s">
        <v>922</v>
      </c>
      <c r="F30" s="207">
        <v>44168.620891203704</v>
      </c>
    </row>
    <row r="31" spans="1:6">
      <c r="A31" s="198" t="s">
        <v>2920</v>
      </c>
      <c r="B31" s="235">
        <v>0.1</v>
      </c>
      <c r="C31" t="s">
        <v>2012</v>
      </c>
      <c r="D31" t="s">
        <v>2921</v>
      </c>
      <c r="E31" t="s">
        <v>922</v>
      </c>
      <c r="F31" s="207">
        <v>44168.631655092591</v>
      </c>
    </row>
    <row r="32" spans="1:6">
      <c r="A32" s="198" t="s">
        <v>2705</v>
      </c>
      <c r="B32" s="235">
        <v>0.1</v>
      </c>
      <c r="C32" t="s">
        <v>2706</v>
      </c>
      <c r="D32" t="s">
        <v>2707</v>
      </c>
      <c r="E32" t="s">
        <v>922</v>
      </c>
      <c r="F32" s="207">
        <v>43664.675219907411</v>
      </c>
    </row>
    <row r="33" spans="1:6">
      <c r="A33" s="198" t="s">
        <v>1335</v>
      </c>
      <c r="B33" s="235">
        <v>8.9999999999999993E-3</v>
      </c>
      <c r="C33" t="s">
        <v>1324</v>
      </c>
      <c r="D33" t="s">
        <v>313</v>
      </c>
      <c r="E33" t="s">
        <v>922</v>
      </c>
      <c r="F33" s="207">
        <v>42395.573738425926</v>
      </c>
    </row>
    <row r="34" spans="1:6">
      <c r="A34" s="198" t="s">
        <v>2708</v>
      </c>
      <c r="B34" s="235">
        <v>0.1</v>
      </c>
      <c r="C34" t="s">
        <v>2709</v>
      </c>
      <c r="D34" t="s">
        <v>2710</v>
      </c>
      <c r="E34" t="s">
        <v>922</v>
      </c>
      <c r="F34" s="207">
        <v>43664.69363425926</v>
      </c>
    </row>
    <row r="35" spans="1:6">
      <c r="A35" s="198" t="s">
        <v>950</v>
      </c>
      <c r="B35" s="235">
        <v>0.01</v>
      </c>
      <c r="C35" t="s">
        <v>940</v>
      </c>
      <c r="D35" t="s">
        <v>309</v>
      </c>
      <c r="E35" t="s">
        <v>922</v>
      </c>
      <c r="F35" s="207">
        <v>44168.620891203704</v>
      </c>
    </row>
    <row r="36" spans="1:6">
      <c r="A36" s="198" t="s">
        <v>951</v>
      </c>
      <c r="B36" s="235">
        <v>0.01</v>
      </c>
      <c r="C36" t="s">
        <v>940</v>
      </c>
      <c r="D36" t="s">
        <v>309</v>
      </c>
      <c r="E36" t="s">
        <v>922</v>
      </c>
      <c r="F36" s="207">
        <v>44168.620891203704</v>
      </c>
    </row>
    <row r="37" spans="1:6">
      <c r="A37" s="198" t="s">
        <v>1336</v>
      </c>
      <c r="B37" s="235">
        <v>8.9999999999999993E-3</v>
      </c>
      <c r="C37" t="s">
        <v>1324</v>
      </c>
      <c r="D37" t="s">
        <v>313</v>
      </c>
      <c r="E37" t="s">
        <v>922</v>
      </c>
      <c r="F37" s="207">
        <v>42395.573738425926</v>
      </c>
    </row>
    <row r="38" spans="1:6">
      <c r="A38" s="198" t="s">
        <v>1337</v>
      </c>
      <c r="B38" s="235">
        <v>8.9999999999999993E-3</v>
      </c>
      <c r="C38" t="s">
        <v>1324</v>
      </c>
      <c r="D38" t="s">
        <v>313</v>
      </c>
      <c r="E38" t="s">
        <v>922</v>
      </c>
      <c r="F38" s="207">
        <v>42395.573738425926</v>
      </c>
    </row>
    <row r="39" spans="1:6">
      <c r="A39" s="198" t="s">
        <v>1338</v>
      </c>
      <c r="B39" s="235">
        <v>8.9999999999999993E-3</v>
      </c>
      <c r="C39" t="s">
        <v>1324</v>
      </c>
      <c r="D39" t="s">
        <v>313</v>
      </c>
      <c r="E39" t="s">
        <v>922</v>
      </c>
      <c r="F39" s="207">
        <v>42395.573738425926</v>
      </c>
    </row>
    <row r="40" spans="1:6">
      <c r="A40" s="198" t="s">
        <v>2233</v>
      </c>
      <c r="B40" s="235">
        <v>0.01</v>
      </c>
      <c r="C40" t="s">
        <v>940</v>
      </c>
      <c r="D40" t="s">
        <v>309</v>
      </c>
      <c r="E40" t="s">
        <v>922</v>
      </c>
      <c r="F40" s="207">
        <v>44168.620891203704</v>
      </c>
    </row>
    <row r="41" spans="1:6">
      <c r="A41" s="198" t="s">
        <v>1183</v>
      </c>
      <c r="B41" s="235">
        <v>0.1</v>
      </c>
      <c r="C41" t="s">
        <v>1184</v>
      </c>
      <c r="D41" t="s">
        <v>1185</v>
      </c>
      <c r="E41" t="s">
        <v>922</v>
      </c>
      <c r="F41" s="207">
        <v>41620.491724537038</v>
      </c>
    </row>
    <row r="42" spans="1:6">
      <c r="A42" s="198" t="s">
        <v>1100</v>
      </c>
      <c r="B42" s="235">
        <v>0.1</v>
      </c>
      <c r="C42" t="s">
        <v>1101</v>
      </c>
      <c r="D42" t="s">
        <v>1102</v>
      </c>
      <c r="E42" t="s">
        <v>922</v>
      </c>
      <c r="F42" s="207">
        <v>43672.410798611112</v>
      </c>
    </row>
    <row r="43" spans="1:6">
      <c r="A43" s="198" t="s">
        <v>1339</v>
      </c>
      <c r="B43" s="235">
        <v>8.9999999999999993E-3</v>
      </c>
      <c r="C43" t="s">
        <v>1324</v>
      </c>
      <c r="D43" t="s">
        <v>313</v>
      </c>
      <c r="E43" t="s">
        <v>922</v>
      </c>
      <c r="F43" s="207">
        <v>42395.573738425926</v>
      </c>
    </row>
    <row r="44" spans="1:6">
      <c r="A44" s="198" t="s">
        <v>1764</v>
      </c>
      <c r="B44" s="235">
        <v>0.02</v>
      </c>
      <c r="C44" t="s">
        <v>1757</v>
      </c>
      <c r="D44" t="s">
        <v>315</v>
      </c>
      <c r="E44" t="s">
        <v>922</v>
      </c>
      <c r="F44" s="207">
        <v>42347.501400462963</v>
      </c>
    </row>
    <row r="45" spans="1:6">
      <c r="A45" s="198" t="s">
        <v>1988</v>
      </c>
      <c r="B45" s="235">
        <v>0.1</v>
      </c>
      <c r="C45" t="s">
        <v>1989</v>
      </c>
      <c r="D45" t="s">
        <v>1990</v>
      </c>
      <c r="E45" t="s">
        <v>922</v>
      </c>
      <c r="F45" s="207">
        <v>44168.475694444445</v>
      </c>
    </row>
    <row r="46" spans="1:6">
      <c r="A46" s="198" t="s">
        <v>952</v>
      </c>
      <c r="B46" s="235">
        <v>0.01</v>
      </c>
      <c r="C46" t="s">
        <v>940</v>
      </c>
      <c r="D46" t="s">
        <v>309</v>
      </c>
      <c r="E46" t="s">
        <v>922</v>
      </c>
      <c r="F46" s="207">
        <v>44168.620891203704</v>
      </c>
    </row>
    <row r="47" spans="1:6">
      <c r="A47" s="198" t="s">
        <v>1765</v>
      </c>
      <c r="B47" s="235">
        <v>0.02</v>
      </c>
      <c r="C47" t="s">
        <v>1757</v>
      </c>
      <c r="D47" t="s">
        <v>315</v>
      </c>
      <c r="E47" t="s">
        <v>922</v>
      </c>
      <c r="F47" s="207">
        <v>42347.501400462963</v>
      </c>
    </row>
    <row r="48" spans="1:6">
      <c r="A48" s="198" t="s">
        <v>1766</v>
      </c>
      <c r="B48" s="235">
        <v>0.02</v>
      </c>
      <c r="C48" t="s">
        <v>1757</v>
      </c>
      <c r="D48" t="s">
        <v>315</v>
      </c>
      <c r="E48" t="s">
        <v>922</v>
      </c>
      <c r="F48" s="207">
        <v>42347.501400462963</v>
      </c>
    </row>
    <row r="49" spans="1:6">
      <c r="A49" s="198" t="s">
        <v>1767</v>
      </c>
      <c r="B49" s="235">
        <v>0.02</v>
      </c>
      <c r="C49" t="s">
        <v>1757</v>
      </c>
      <c r="D49" t="s">
        <v>315</v>
      </c>
      <c r="E49" t="s">
        <v>922</v>
      </c>
      <c r="F49" s="207">
        <v>42347.501400462963</v>
      </c>
    </row>
    <row r="50" spans="1:6">
      <c r="A50" s="198" t="s">
        <v>1770</v>
      </c>
      <c r="B50" s="235">
        <v>0.02</v>
      </c>
      <c r="C50" t="s">
        <v>1757</v>
      </c>
      <c r="D50" t="s">
        <v>315</v>
      </c>
      <c r="E50" t="s">
        <v>922</v>
      </c>
      <c r="F50" s="207">
        <v>42347.501400462963</v>
      </c>
    </row>
    <row r="51" spans="1:6">
      <c r="A51" s="198" t="s">
        <v>1771</v>
      </c>
      <c r="B51" s="235">
        <v>0.02</v>
      </c>
      <c r="C51" t="s">
        <v>1757</v>
      </c>
      <c r="D51" t="s">
        <v>315</v>
      </c>
      <c r="E51" t="s">
        <v>922</v>
      </c>
      <c r="F51" s="207">
        <v>42347.501400462963</v>
      </c>
    </row>
    <row r="52" spans="1:6">
      <c r="A52" s="198" t="s">
        <v>1772</v>
      </c>
      <c r="B52" s="235">
        <v>0.02</v>
      </c>
      <c r="C52" t="s">
        <v>1757</v>
      </c>
      <c r="D52" t="s">
        <v>315</v>
      </c>
      <c r="E52" t="s">
        <v>922</v>
      </c>
      <c r="F52" s="207">
        <v>42347.501400462963</v>
      </c>
    </row>
    <row r="53" spans="1:6">
      <c r="A53" s="198" t="s">
        <v>1773</v>
      </c>
      <c r="B53" s="235">
        <v>0.02</v>
      </c>
      <c r="C53" t="s">
        <v>1757</v>
      </c>
      <c r="D53" t="s">
        <v>315</v>
      </c>
      <c r="E53" t="s">
        <v>922</v>
      </c>
      <c r="F53" s="207">
        <v>42347.501400462963</v>
      </c>
    </row>
    <row r="54" spans="1:6">
      <c r="A54" s="198" t="s">
        <v>1774</v>
      </c>
      <c r="B54" s="235">
        <v>0.02</v>
      </c>
      <c r="C54" t="s">
        <v>1757</v>
      </c>
      <c r="D54" t="s">
        <v>315</v>
      </c>
      <c r="E54" t="s">
        <v>922</v>
      </c>
      <c r="F54" s="207">
        <v>42347.501400462963</v>
      </c>
    </row>
    <row r="55" spans="1:6">
      <c r="A55" s="198" t="s">
        <v>2711</v>
      </c>
      <c r="B55" s="235">
        <v>0.1</v>
      </c>
      <c r="C55" t="s">
        <v>2712</v>
      </c>
      <c r="D55" t="s">
        <v>2713</v>
      </c>
      <c r="E55" t="s">
        <v>922</v>
      </c>
      <c r="F55" s="207">
        <v>44173.373749999999</v>
      </c>
    </row>
    <row r="56" spans="1:6">
      <c r="A56" s="198" t="s">
        <v>1775</v>
      </c>
      <c r="B56" s="235">
        <v>0.02</v>
      </c>
      <c r="C56" t="s">
        <v>1757</v>
      </c>
      <c r="D56" t="s">
        <v>315</v>
      </c>
      <c r="E56" t="s">
        <v>922</v>
      </c>
      <c r="F56" s="207">
        <v>42347.501400462963</v>
      </c>
    </row>
    <row r="57" spans="1:6">
      <c r="A57" s="198" t="s">
        <v>1768</v>
      </c>
      <c r="B57" s="235">
        <v>0.02</v>
      </c>
      <c r="C57" t="s">
        <v>1757</v>
      </c>
      <c r="D57" t="s">
        <v>315</v>
      </c>
      <c r="E57" t="s">
        <v>922</v>
      </c>
      <c r="F57" s="207">
        <v>42347.501400462963</v>
      </c>
    </row>
    <row r="58" spans="1:6">
      <c r="A58" s="198" t="s">
        <v>1769</v>
      </c>
      <c r="B58" s="235">
        <v>0.02</v>
      </c>
      <c r="C58" t="s">
        <v>1757</v>
      </c>
      <c r="D58" t="s">
        <v>315</v>
      </c>
      <c r="E58" t="s">
        <v>922</v>
      </c>
      <c r="F58" s="207">
        <v>42347.501400462963</v>
      </c>
    </row>
    <row r="59" spans="1:6">
      <c r="A59" s="198" t="s">
        <v>1103</v>
      </c>
      <c r="B59" s="235">
        <v>0.1</v>
      </c>
      <c r="C59" t="s">
        <v>1101</v>
      </c>
      <c r="D59" t="s">
        <v>1102</v>
      </c>
      <c r="E59" t="s">
        <v>922</v>
      </c>
      <c r="F59" s="207">
        <v>43672.410798611112</v>
      </c>
    </row>
    <row r="60" spans="1:6">
      <c r="A60" s="198" t="s">
        <v>2922</v>
      </c>
      <c r="B60" s="235">
        <v>0.1</v>
      </c>
      <c r="C60" t="s">
        <v>1989</v>
      </c>
      <c r="D60" t="s">
        <v>1990</v>
      </c>
      <c r="E60" t="s">
        <v>922</v>
      </c>
      <c r="F60" s="207">
        <v>44168.475694444445</v>
      </c>
    </row>
    <row r="61" spans="1:6">
      <c r="A61" s="198" t="s">
        <v>2103</v>
      </c>
      <c r="B61" s="235">
        <v>0.1</v>
      </c>
      <c r="C61" t="s">
        <v>2104</v>
      </c>
      <c r="D61" t="s">
        <v>2105</v>
      </c>
      <c r="E61" t="s">
        <v>922</v>
      </c>
      <c r="F61" s="207">
        <v>43069.636192129627</v>
      </c>
    </row>
    <row r="62" spans="1:6">
      <c r="A62" s="198" t="s">
        <v>2106</v>
      </c>
      <c r="B62" s="235">
        <v>0.1</v>
      </c>
      <c r="C62" t="s">
        <v>2104</v>
      </c>
      <c r="D62" t="s">
        <v>2105</v>
      </c>
      <c r="E62" t="s">
        <v>922</v>
      </c>
      <c r="F62" s="207">
        <v>43069.636192129627</v>
      </c>
    </row>
    <row r="63" spans="1:6">
      <c r="A63" s="198" t="s">
        <v>1340</v>
      </c>
      <c r="B63" s="235">
        <v>8.9999999999999993E-3</v>
      </c>
      <c r="C63" t="s">
        <v>1324</v>
      </c>
      <c r="D63" t="s">
        <v>313</v>
      </c>
      <c r="E63" t="s">
        <v>922</v>
      </c>
      <c r="F63" s="207">
        <v>42395.573738425926</v>
      </c>
    </row>
    <row r="64" spans="1:6">
      <c r="A64" s="198" t="s">
        <v>2107</v>
      </c>
      <c r="B64" s="235">
        <v>0.1</v>
      </c>
      <c r="C64" t="s">
        <v>2104</v>
      </c>
      <c r="D64" t="s">
        <v>2105</v>
      </c>
      <c r="E64" t="s">
        <v>922</v>
      </c>
      <c r="F64" s="207">
        <v>43069.636192129627</v>
      </c>
    </row>
    <row r="65" spans="1:6">
      <c r="A65" s="198" t="s">
        <v>2108</v>
      </c>
      <c r="B65" s="235">
        <v>0.1</v>
      </c>
      <c r="C65" t="s">
        <v>2104</v>
      </c>
      <c r="D65" t="s">
        <v>2105</v>
      </c>
      <c r="E65" t="s">
        <v>922</v>
      </c>
      <c r="F65" s="207">
        <v>43069.636192129627</v>
      </c>
    </row>
    <row r="66" spans="1:6">
      <c r="A66" s="198" t="s">
        <v>1341</v>
      </c>
      <c r="B66" s="235">
        <v>8.9999999999999993E-3</v>
      </c>
      <c r="C66" t="s">
        <v>1324</v>
      </c>
      <c r="D66" t="s">
        <v>313</v>
      </c>
      <c r="E66" t="s">
        <v>922</v>
      </c>
      <c r="F66" s="207">
        <v>42395.573738425926</v>
      </c>
    </row>
    <row r="67" spans="1:6">
      <c r="A67" s="198" t="s">
        <v>1342</v>
      </c>
      <c r="B67" s="235">
        <v>8.9999999999999993E-3</v>
      </c>
      <c r="C67" t="s">
        <v>1324</v>
      </c>
      <c r="D67" t="s">
        <v>313</v>
      </c>
      <c r="E67" t="s">
        <v>922</v>
      </c>
      <c r="F67" s="207">
        <v>42395.573738425926</v>
      </c>
    </row>
    <row r="68" spans="1:6">
      <c r="A68" s="198" t="s">
        <v>1776</v>
      </c>
      <c r="B68" s="235">
        <v>0.02</v>
      </c>
      <c r="C68" t="s">
        <v>1757</v>
      </c>
      <c r="D68" t="s">
        <v>315</v>
      </c>
      <c r="E68" t="s">
        <v>922</v>
      </c>
      <c r="F68" s="207">
        <v>42347.501400462963</v>
      </c>
    </row>
    <row r="69" spans="1:6">
      <c r="A69" s="198" t="s">
        <v>1777</v>
      </c>
      <c r="B69" s="235">
        <v>0.02</v>
      </c>
      <c r="C69" t="s">
        <v>1757</v>
      </c>
      <c r="D69" t="s">
        <v>315</v>
      </c>
      <c r="E69" t="s">
        <v>922</v>
      </c>
      <c r="F69" s="207">
        <v>42347.501400462963</v>
      </c>
    </row>
    <row r="70" spans="1:6">
      <c r="A70" s="198" t="s">
        <v>2714</v>
      </c>
      <c r="B70" s="235">
        <v>0.1</v>
      </c>
      <c r="C70" t="s">
        <v>2709</v>
      </c>
      <c r="D70" t="s">
        <v>2710</v>
      </c>
      <c r="E70" t="s">
        <v>922</v>
      </c>
      <c r="F70" s="207">
        <v>43664.69363425926</v>
      </c>
    </row>
    <row r="71" spans="1:6">
      <c r="A71" s="198" t="s">
        <v>2715</v>
      </c>
      <c r="B71" s="235">
        <v>0.1</v>
      </c>
      <c r="C71" t="s">
        <v>2709</v>
      </c>
      <c r="D71" t="s">
        <v>2710</v>
      </c>
      <c r="E71" t="s">
        <v>922</v>
      </c>
      <c r="F71" s="207">
        <v>43664.69363425926</v>
      </c>
    </row>
    <row r="72" spans="1:6">
      <c r="A72" s="198" t="s">
        <v>1778</v>
      </c>
      <c r="B72" s="235">
        <v>0.02</v>
      </c>
      <c r="C72" t="s">
        <v>1757</v>
      </c>
      <c r="D72" t="s">
        <v>315</v>
      </c>
      <c r="E72" t="s">
        <v>922</v>
      </c>
      <c r="F72" s="207">
        <v>42347.501400462963</v>
      </c>
    </row>
    <row r="73" spans="1:6">
      <c r="A73" s="198" t="s">
        <v>2923</v>
      </c>
      <c r="B73" s="235">
        <v>0.1</v>
      </c>
      <c r="C73" t="s">
        <v>2924</v>
      </c>
      <c r="D73" t="s">
        <v>2925</v>
      </c>
      <c r="E73" t="s">
        <v>922</v>
      </c>
      <c r="F73" s="207">
        <v>44168.51153935185</v>
      </c>
    </row>
    <row r="74" spans="1:6">
      <c r="A74" s="198" t="s">
        <v>1186</v>
      </c>
      <c r="B74" s="235">
        <v>0.1</v>
      </c>
      <c r="C74" t="s">
        <v>1184</v>
      </c>
      <c r="D74" t="s">
        <v>1185</v>
      </c>
      <c r="E74" t="s">
        <v>922</v>
      </c>
      <c r="F74" s="207">
        <v>41620.491724537038</v>
      </c>
    </row>
    <row r="75" spans="1:6">
      <c r="A75" s="198" t="s">
        <v>1779</v>
      </c>
      <c r="B75" s="235">
        <v>0.02</v>
      </c>
      <c r="C75" t="s">
        <v>1757</v>
      </c>
      <c r="D75" t="s">
        <v>315</v>
      </c>
      <c r="E75" t="s">
        <v>922</v>
      </c>
      <c r="F75" s="207">
        <v>42347.501400462963</v>
      </c>
    </row>
    <row r="76" spans="1:6">
      <c r="A76" s="198" t="s">
        <v>1343</v>
      </c>
      <c r="B76" s="235">
        <v>8.9999999999999993E-3</v>
      </c>
      <c r="C76" t="s">
        <v>1324</v>
      </c>
      <c r="D76" t="s">
        <v>313</v>
      </c>
      <c r="E76" t="s">
        <v>922</v>
      </c>
      <c r="F76" s="207">
        <v>42395.573738425926</v>
      </c>
    </row>
    <row r="77" spans="1:6">
      <c r="A77" s="198" t="s">
        <v>1965</v>
      </c>
      <c r="B77" s="235">
        <v>0.1</v>
      </c>
      <c r="C77" t="s">
        <v>1966</v>
      </c>
      <c r="D77" t="s">
        <v>1967</v>
      </c>
      <c r="E77" t="s">
        <v>922</v>
      </c>
      <c r="F77" s="207">
        <v>41241.562303240738</v>
      </c>
    </row>
    <row r="78" spans="1:6">
      <c r="A78" s="198" t="s">
        <v>2926</v>
      </c>
      <c r="B78" s="235">
        <v>0.1</v>
      </c>
      <c r="C78" t="s">
        <v>2012</v>
      </c>
      <c r="D78" t="s">
        <v>2921</v>
      </c>
      <c r="E78" t="s">
        <v>922</v>
      </c>
      <c r="F78" s="207">
        <v>44168.631655092591</v>
      </c>
    </row>
    <row r="79" spans="1:6">
      <c r="A79" s="198" t="s">
        <v>1968</v>
      </c>
      <c r="B79" s="235">
        <v>0.1</v>
      </c>
      <c r="C79" t="s">
        <v>1966</v>
      </c>
      <c r="D79" t="s">
        <v>1967</v>
      </c>
      <c r="E79" t="s">
        <v>922</v>
      </c>
      <c r="F79" s="207">
        <v>41241.562303240738</v>
      </c>
    </row>
    <row r="80" spans="1:6">
      <c r="A80" s="198" t="s">
        <v>1187</v>
      </c>
      <c r="B80" s="235">
        <v>0.1</v>
      </c>
      <c r="C80" t="s">
        <v>1184</v>
      </c>
      <c r="D80" t="s">
        <v>1185</v>
      </c>
      <c r="E80" t="s">
        <v>922</v>
      </c>
      <c r="F80" s="207">
        <v>41620.491724537038</v>
      </c>
    </row>
    <row r="81" spans="1:6">
      <c r="A81" s="198" t="s">
        <v>1969</v>
      </c>
      <c r="B81" s="235">
        <v>0.1</v>
      </c>
      <c r="C81" t="s">
        <v>1966</v>
      </c>
      <c r="D81" t="s">
        <v>1967</v>
      </c>
      <c r="E81" t="s">
        <v>922</v>
      </c>
      <c r="F81" s="207">
        <v>41241.562303240738</v>
      </c>
    </row>
    <row r="82" spans="1:6">
      <c r="A82" s="198" t="s">
        <v>1780</v>
      </c>
      <c r="B82" s="235">
        <v>0.02</v>
      </c>
      <c r="C82" t="s">
        <v>1757</v>
      </c>
      <c r="D82" t="s">
        <v>315</v>
      </c>
      <c r="E82" t="s">
        <v>922</v>
      </c>
      <c r="F82" s="207">
        <v>42347.501400462963</v>
      </c>
    </row>
    <row r="83" spans="1:6">
      <c r="A83" s="198" t="s">
        <v>2076</v>
      </c>
      <c r="B83" s="235">
        <v>5.0000000000000001E-3</v>
      </c>
      <c r="C83" t="s">
        <v>2077</v>
      </c>
      <c r="D83" t="s">
        <v>2927</v>
      </c>
      <c r="E83" t="s">
        <v>922</v>
      </c>
      <c r="F83" s="207">
        <v>42341.680462962962</v>
      </c>
    </row>
    <row r="84" spans="1:6">
      <c r="A84" s="198" t="s">
        <v>2078</v>
      </c>
      <c r="B84" s="235">
        <v>5.0000000000000001E-3</v>
      </c>
      <c r="C84" t="s">
        <v>2077</v>
      </c>
      <c r="D84" t="s">
        <v>2927</v>
      </c>
      <c r="E84" t="s">
        <v>922</v>
      </c>
      <c r="F84" s="207">
        <v>42341.680462962962</v>
      </c>
    </row>
    <row r="85" spans="1:6">
      <c r="A85" s="198" t="s">
        <v>1104</v>
      </c>
      <c r="B85" s="235">
        <v>0.1</v>
      </c>
      <c r="C85" t="s">
        <v>1101</v>
      </c>
      <c r="D85" t="s">
        <v>1102</v>
      </c>
      <c r="E85" t="s">
        <v>922</v>
      </c>
      <c r="F85" s="207">
        <v>43672.410798611112</v>
      </c>
    </row>
    <row r="86" spans="1:6">
      <c r="A86" s="198" t="s">
        <v>2079</v>
      </c>
      <c r="B86" s="235">
        <v>5.0000000000000001E-3</v>
      </c>
      <c r="C86" t="s">
        <v>2077</v>
      </c>
      <c r="D86" t="s">
        <v>2927</v>
      </c>
      <c r="E86" t="s">
        <v>922</v>
      </c>
      <c r="F86" s="207">
        <v>42341.680462962962</v>
      </c>
    </row>
    <row r="87" spans="1:6">
      <c r="A87" s="198" t="s">
        <v>953</v>
      </c>
      <c r="B87" s="235">
        <v>0.01</v>
      </c>
      <c r="C87" t="s">
        <v>940</v>
      </c>
      <c r="D87" t="s">
        <v>309</v>
      </c>
      <c r="E87" t="s">
        <v>922</v>
      </c>
      <c r="F87" s="207">
        <v>44168.620891203704</v>
      </c>
    </row>
    <row r="88" spans="1:6">
      <c r="A88" s="198" t="s">
        <v>1344</v>
      </c>
      <c r="B88" s="235">
        <v>8.9999999999999993E-3</v>
      </c>
      <c r="C88" t="s">
        <v>1324</v>
      </c>
      <c r="D88" t="s">
        <v>313</v>
      </c>
      <c r="E88" t="s">
        <v>922</v>
      </c>
      <c r="F88" s="207">
        <v>42395.573738425926</v>
      </c>
    </row>
    <row r="89" spans="1:6">
      <c r="A89" s="198" t="s">
        <v>1970</v>
      </c>
      <c r="B89" s="235">
        <v>0.1</v>
      </c>
      <c r="C89" t="s">
        <v>1966</v>
      </c>
      <c r="D89" t="s">
        <v>1967</v>
      </c>
      <c r="E89" t="s">
        <v>922</v>
      </c>
      <c r="F89" s="207">
        <v>41241.562303240738</v>
      </c>
    </row>
    <row r="90" spans="1:6">
      <c r="A90" s="198" t="s">
        <v>1345</v>
      </c>
      <c r="B90" s="235">
        <v>8.9999999999999993E-3</v>
      </c>
      <c r="C90" t="s">
        <v>1324</v>
      </c>
      <c r="D90" t="s">
        <v>313</v>
      </c>
      <c r="E90" t="s">
        <v>922</v>
      </c>
      <c r="F90" s="207">
        <v>42395.573738425926</v>
      </c>
    </row>
    <row r="91" spans="1:6">
      <c r="A91" s="198" t="s">
        <v>1346</v>
      </c>
      <c r="B91" s="235">
        <v>8.9999999999999993E-3</v>
      </c>
      <c r="C91" t="s">
        <v>1324</v>
      </c>
      <c r="D91" t="s">
        <v>313</v>
      </c>
      <c r="E91" t="s">
        <v>922</v>
      </c>
      <c r="F91" s="207">
        <v>42395.573738425926</v>
      </c>
    </row>
    <row r="92" spans="1:6">
      <c r="A92" s="198" t="s">
        <v>1347</v>
      </c>
      <c r="B92" s="235">
        <v>8.9999999999999993E-3</v>
      </c>
      <c r="C92" t="s">
        <v>1324</v>
      </c>
      <c r="D92" t="s">
        <v>313</v>
      </c>
      <c r="E92" t="s">
        <v>922</v>
      </c>
      <c r="F92" s="207">
        <v>42395.573738425926</v>
      </c>
    </row>
    <row r="93" spans="1:6">
      <c r="A93" s="198" t="s">
        <v>954</v>
      </c>
      <c r="B93" s="235">
        <v>0.01</v>
      </c>
      <c r="C93" t="s">
        <v>940</v>
      </c>
      <c r="D93" t="s">
        <v>309</v>
      </c>
      <c r="E93" t="s">
        <v>922</v>
      </c>
      <c r="F93" s="207">
        <v>44168.620891203704</v>
      </c>
    </row>
    <row r="94" spans="1:6">
      <c r="A94" s="198" t="s">
        <v>2080</v>
      </c>
      <c r="B94" s="235">
        <v>5.0000000000000001E-3</v>
      </c>
      <c r="C94" t="s">
        <v>2077</v>
      </c>
      <c r="D94" t="s">
        <v>2927</v>
      </c>
      <c r="E94" t="s">
        <v>922</v>
      </c>
      <c r="F94" s="207">
        <v>42341.680462962962</v>
      </c>
    </row>
    <row r="95" spans="1:6">
      <c r="A95" s="198" t="s">
        <v>1124</v>
      </c>
      <c r="B95" s="235">
        <v>0.1</v>
      </c>
      <c r="C95" t="s">
        <v>1125</v>
      </c>
      <c r="D95" t="s">
        <v>1126</v>
      </c>
      <c r="E95" t="s">
        <v>922</v>
      </c>
      <c r="F95" s="207">
        <v>41620.479398148149</v>
      </c>
    </row>
    <row r="96" spans="1:6">
      <c r="A96" s="198" t="s">
        <v>1188</v>
      </c>
      <c r="B96" s="235">
        <v>0.1</v>
      </c>
      <c r="C96" t="s">
        <v>1184</v>
      </c>
      <c r="D96" t="s">
        <v>1185</v>
      </c>
      <c r="E96" t="s">
        <v>922</v>
      </c>
      <c r="F96" s="207">
        <v>41620.491724537038</v>
      </c>
    </row>
    <row r="97" spans="1:6">
      <c r="A97" s="198" t="s">
        <v>2109</v>
      </c>
      <c r="B97" s="235">
        <v>0.1</v>
      </c>
      <c r="C97" t="s">
        <v>2104</v>
      </c>
      <c r="D97" t="s">
        <v>2105</v>
      </c>
      <c r="E97" t="s">
        <v>922</v>
      </c>
      <c r="F97" s="207">
        <v>43069.636192129627</v>
      </c>
    </row>
    <row r="98" spans="1:6">
      <c r="A98" s="198" t="s">
        <v>2110</v>
      </c>
      <c r="B98" s="235">
        <v>0.1</v>
      </c>
      <c r="C98" t="s">
        <v>2104</v>
      </c>
      <c r="D98" t="s">
        <v>2105</v>
      </c>
      <c r="E98" t="s">
        <v>922</v>
      </c>
      <c r="F98" s="207">
        <v>43069.636192129627</v>
      </c>
    </row>
    <row r="99" spans="1:6">
      <c r="A99" s="226" t="s">
        <v>2716</v>
      </c>
      <c r="B99" s="235">
        <v>0.1</v>
      </c>
      <c r="C99" t="s">
        <v>2709</v>
      </c>
      <c r="D99" t="s">
        <v>2710</v>
      </c>
      <c r="E99" t="s">
        <v>922</v>
      </c>
      <c r="F99" s="207">
        <v>43664.69363425926</v>
      </c>
    </row>
    <row r="100" spans="1:6">
      <c r="A100" s="198" t="s">
        <v>2928</v>
      </c>
      <c r="B100" s="235">
        <v>0.1</v>
      </c>
      <c r="C100" t="s">
        <v>2712</v>
      </c>
      <c r="D100" t="s">
        <v>2713</v>
      </c>
      <c r="E100" t="s">
        <v>922</v>
      </c>
      <c r="F100" s="207">
        <v>44173.373749999999</v>
      </c>
    </row>
    <row r="101" spans="1:6">
      <c r="A101" s="198" t="s">
        <v>2929</v>
      </c>
      <c r="B101" s="235">
        <v>0.1</v>
      </c>
      <c r="C101" t="s">
        <v>2712</v>
      </c>
      <c r="D101" t="s">
        <v>2713</v>
      </c>
      <c r="E101" t="s">
        <v>922</v>
      </c>
      <c r="F101" s="207">
        <v>44173.373749999999</v>
      </c>
    </row>
    <row r="102" spans="1:6">
      <c r="A102" s="198" t="s">
        <v>1348</v>
      </c>
      <c r="B102" s="235">
        <v>8.9999999999999993E-3</v>
      </c>
      <c r="C102" t="s">
        <v>1324</v>
      </c>
      <c r="D102" t="s">
        <v>313</v>
      </c>
      <c r="E102" t="s">
        <v>922</v>
      </c>
      <c r="F102" s="207">
        <v>42395.573738425926</v>
      </c>
    </row>
    <row r="103" spans="1:6">
      <c r="A103" s="198" t="s">
        <v>1781</v>
      </c>
      <c r="B103" s="235">
        <v>0.02</v>
      </c>
      <c r="C103" t="s">
        <v>1757</v>
      </c>
      <c r="D103" t="s">
        <v>315</v>
      </c>
      <c r="E103" t="s">
        <v>922</v>
      </c>
      <c r="F103" s="207">
        <v>42347.501400462963</v>
      </c>
    </row>
    <row r="104" spans="1:6">
      <c r="A104" s="198" t="s">
        <v>1991</v>
      </c>
      <c r="B104" s="235">
        <v>0.1</v>
      </c>
      <c r="C104" t="s">
        <v>1989</v>
      </c>
      <c r="D104" t="s">
        <v>1990</v>
      </c>
      <c r="E104" t="s">
        <v>922</v>
      </c>
      <c r="F104" s="207">
        <v>44168.475694444445</v>
      </c>
    </row>
    <row r="105" spans="1:6">
      <c r="A105" s="198" t="s">
        <v>1349</v>
      </c>
      <c r="B105" s="235">
        <v>8.9999999999999993E-3</v>
      </c>
      <c r="C105" t="s">
        <v>1324</v>
      </c>
      <c r="D105" t="s">
        <v>313</v>
      </c>
      <c r="E105" t="s">
        <v>922</v>
      </c>
      <c r="F105" s="207">
        <v>42395.573738425926</v>
      </c>
    </row>
    <row r="106" spans="1:6">
      <c r="A106" s="198" t="s">
        <v>2930</v>
      </c>
      <c r="B106" s="235">
        <v>0.1</v>
      </c>
      <c r="C106" t="s">
        <v>1989</v>
      </c>
      <c r="D106" t="s">
        <v>1990</v>
      </c>
      <c r="E106" t="s">
        <v>922</v>
      </c>
      <c r="F106" s="207">
        <v>44168.475694444445</v>
      </c>
    </row>
    <row r="107" spans="1:6">
      <c r="A107" s="198" t="s">
        <v>2717</v>
      </c>
      <c r="B107" s="235">
        <v>0.1</v>
      </c>
      <c r="C107" t="s">
        <v>2718</v>
      </c>
      <c r="D107" t="s">
        <v>2719</v>
      </c>
      <c r="E107" t="s">
        <v>922</v>
      </c>
      <c r="F107" s="207"/>
    </row>
    <row r="108" spans="1:6">
      <c r="A108" s="198" t="s">
        <v>1350</v>
      </c>
      <c r="B108" s="235">
        <v>8.9999999999999993E-3</v>
      </c>
      <c r="C108" t="s">
        <v>1324</v>
      </c>
      <c r="D108" t="s">
        <v>313</v>
      </c>
      <c r="E108" t="s">
        <v>922</v>
      </c>
      <c r="F108" s="207">
        <v>42395.573738425926</v>
      </c>
    </row>
    <row r="109" spans="1:6">
      <c r="A109" s="198" t="s">
        <v>2720</v>
      </c>
      <c r="B109" s="235">
        <v>0.1</v>
      </c>
      <c r="C109" t="s">
        <v>2012</v>
      </c>
      <c r="D109" t="s">
        <v>2921</v>
      </c>
      <c r="E109" t="s">
        <v>922</v>
      </c>
      <c r="F109" s="207">
        <v>44168.631655092591</v>
      </c>
    </row>
    <row r="110" spans="1:6">
      <c r="A110" s="198" t="s">
        <v>2205</v>
      </c>
      <c r="B110" s="235">
        <v>8.9999999999999993E-3</v>
      </c>
      <c r="C110" t="s">
        <v>2206</v>
      </c>
      <c r="D110" t="s">
        <v>2207</v>
      </c>
      <c r="E110" t="s">
        <v>922</v>
      </c>
      <c r="F110" s="207">
        <v>43069.642013888886</v>
      </c>
    </row>
    <row r="111" spans="1:6">
      <c r="A111" s="198" t="s">
        <v>2208</v>
      </c>
      <c r="B111" s="235">
        <v>8.9999999999999993E-3</v>
      </c>
      <c r="C111" t="s">
        <v>2206</v>
      </c>
      <c r="D111" t="s">
        <v>2207</v>
      </c>
      <c r="E111" t="s">
        <v>922</v>
      </c>
      <c r="F111" s="207">
        <v>43069.642013888886</v>
      </c>
    </row>
    <row r="112" spans="1:6">
      <c r="A112" s="198" t="s">
        <v>1189</v>
      </c>
      <c r="B112" s="235">
        <v>0.1</v>
      </c>
      <c r="C112" t="s">
        <v>1184</v>
      </c>
      <c r="D112" t="s">
        <v>1185</v>
      </c>
      <c r="E112" t="s">
        <v>922</v>
      </c>
      <c r="F112" s="207">
        <v>41620.491724537038</v>
      </c>
    </row>
    <row r="113" spans="1:6">
      <c r="A113" s="198" t="s">
        <v>1190</v>
      </c>
      <c r="B113" s="235">
        <v>0.1</v>
      </c>
      <c r="C113" t="s">
        <v>1184</v>
      </c>
      <c r="D113" t="s">
        <v>1185</v>
      </c>
      <c r="E113" t="s">
        <v>922</v>
      </c>
      <c r="F113" s="207">
        <v>41620.491724537038</v>
      </c>
    </row>
    <row r="114" spans="1:6">
      <c r="A114" s="226" t="s">
        <v>2721</v>
      </c>
      <c r="B114" s="235">
        <v>0.1</v>
      </c>
      <c r="C114" t="s">
        <v>2709</v>
      </c>
      <c r="D114" t="s">
        <v>2710</v>
      </c>
      <c r="E114" t="s">
        <v>922</v>
      </c>
      <c r="F114" s="207">
        <v>43664.69363425926</v>
      </c>
    </row>
    <row r="115" spans="1:6">
      <c r="A115" s="198" t="s">
        <v>2931</v>
      </c>
      <c r="B115" s="235">
        <v>0.1</v>
      </c>
      <c r="C115" t="s">
        <v>2012</v>
      </c>
      <c r="D115" t="s">
        <v>2921</v>
      </c>
      <c r="E115" t="s">
        <v>922</v>
      </c>
      <c r="F115" s="207">
        <v>44168.631655092591</v>
      </c>
    </row>
    <row r="116" spans="1:6">
      <c r="A116" s="198" t="s">
        <v>923</v>
      </c>
      <c r="B116" s="235">
        <v>0.1</v>
      </c>
      <c r="C116" t="s">
        <v>2718</v>
      </c>
      <c r="D116" t="s">
        <v>2722</v>
      </c>
      <c r="E116" t="s">
        <v>922</v>
      </c>
      <c r="F116" s="207"/>
    </row>
    <row r="117" spans="1:6">
      <c r="A117" s="198" t="s">
        <v>2723</v>
      </c>
      <c r="B117" s="235">
        <v>0.1</v>
      </c>
      <c r="C117" t="s">
        <v>2724</v>
      </c>
      <c r="D117" t="s">
        <v>2725</v>
      </c>
      <c r="E117" t="s">
        <v>922</v>
      </c>
      <c r="F117" s="207">
        <v>44168.645949074074</v>
      </c>
    </row>
    <row r="118" spans="1:6">
      <c r="A118" s="198" t="s">
        <v>2726</v>
      </c>
      <c r="B118" s="235">
        <v>0.1</v>
      </c>
      <c r="C118" t="s">
        <v>2724</v>
      </c>
      <c r="D118" t="s">
        <v>2725</v>
      </c>
      <c r="E118" t="s">
        <v>922</v>
      </c>
      <c r="F118" s="207">
        <v>44168.645949074074</v>
      </c>
    </row>
    <row r="119" spans="1:6">
      <c r="A119" s="198" t="s">
        <v>2932</v>
      </c>
      <c r="B119" s="235">
        <v>0.1</v>
      </c>
      <c r="C119" t="s">
        <v>2012</v>
      </c>
      <c r="D119" t="s">
        <v>2921</v>
      </c>
      <c r="E119" t="s">
        <v>922</v>
      </c>
      <c r="F119" s="207">
        <v>44168.631655092591</v>
      </c>
    </row>
    <row r="120" spans="1:6">
      <c r="A120" s="198" t="s">
        <v>1782</v>
      </c>
      <c r="B120" s="235">
        <v>0.02</v>
      </c>
      <c r="C120" t="s">
        <v>1757</v>
      </c>
      <c r="D120" t="s">
        <v>315</v>
      </c>
      <c r="E120" t="s">
        <v>922</v>
      </c>
      <c r="F120" s="207">
        <v>42347.501400462963</v>
      </c>
    </row>
    <row r="121" spans="1:6">
      <c r="A121" s="198" t="s">
        <v>924</v>
      </c>
      <c r="B121" s="235">
        <v>0.01</v>
      </c>
      <c r="C121" t="s">
        <v>2718</v>
      </c>
      <c r="D121" t="s">
        <v>2727</v>
      </c>
      <c r="E121" t="s">
        <v>922</v>
      </c>
      <c r="F121" s="207"/>
    </row>
    <row r="122" spans="1:6">
      <c r="A122" s="198" t="s">
        <v>1105</v>
      </c>
      <c r="B122" s="235">
        <v>0.1</v>
      </c>
      <c r="C122" t="s">
        <v>1101</v>
      </c>
      <c r="D122" t="s">
        <v>1102</v>
      </c>
      <c r="E122" t="s">
        <v>922</v>
      </c>
      <c r="F122" s="207">
        <v>43672.410798611112</v>
      </c>
    </row>
    <row r="123" spans="1:6">
      <c r="A123" s="198" t="s">
        <v>1351</v>
      </c>
      <c r="B123" s="235">
        <v>8.9999999999999993E-3</v>
      </c>
      <c r="C123" t="s">
        <v>1324</v>
      </c>
      <c r="D123" t="s">
        <v>313</v>
      </c>
      <c r="E123" t="s">
        <v>922</v>
      </c>
      <c r="F123" s="207">
        <v>42395.573738425926</v>
      </c>
    </row>
    <row r="124" spans="1:6">
      <c r="A124" s="198" t="s">
        <v>1783</v>
      </c>
      <c r="B124" s="235">
        <v>0.02</v>
      </c>
      <c r="C124" t="s">
        <v>1757</v>
      </c>
      <c r="D124" t="s">
        <v>315</v>
      </c>
      <c r="E124" t="s">
        <v>922</v>
      </c>
      <c r="F124" s="207">
        <v>42347.501400462963</v>
      </c>
    </row>
    <row r="125" spans="1:6">
      <c r="A125" s="198" t="s">
        <v>1784</v>
      </c>
      <c r="B125" s="235">
        <v>0.02</v>
      </c>
      <c r="C125" t="s">
        <v>1757</v>
      </c>
      <c r="D125" t="s">
        <v>315</v>
      </c>
      <c r="E125" t="s">
        <v>922</v>
      </c>
      <c r="F125" s="207">
        <v>42347.501400462963</v>
      </c>
    </row>
    <row r="126" spans="1:6">
      <c r="A126" s="198" t="s">
        <v>928</v>
      </c>
      <c r="B126" s="235">
        <v>0.1</v>
      </c>
      <c r="C126" t="s">
        <v>929</v>
      </c>
      <c r="D126" t="s">
        <v>416</v>
      </c>
      <c r="E126" t="s">
        <v>922</v>
      </c>
      <c r="F126" s="207">
        <v>40512.491469907407</v>
      </c>
    </row>
    <row r="127" spans="1:6">
      <c r="A127" s="198" t="s">
        <v>930</v>
      </c>
      <c r="B127" s="235">
        <v>0.1</v>
      </c>
      <c r="C127" t="s">
        <v>929</v>
      </c>
      <c r="D127" t="s">
        <v>416</v>
      </c>
      <c r="E127" t="s">
        <v>922</v>
      </c>
      <c r="F127" s="207">
        <v>40512.491469907407</v>
      </c>
    </row>
    <row r="128" spans="1:6">
      <c r="A128" s="198" t="s">
        <v>955</v>
      </c>
      <c r="B128" s="235">
        <v>0.01</v>
      </c>
      <c r="C128" t="s">
        <v>940</v>
      </c>
      <c r="D128" t="s">
        <v>309</v>
      </c>
      <c r="E128" t="s">
        <v>922</v>
      </c>
      <c r="F128" s="207">
        <v>44168.620891203704</v>
      </c>
    </row>
    <row r="129" spans="1:6">
      <c r="A129" s="198" t="s">
        <v>1352</v>
      </c>
      <c r="B129" s="235">
        <v>8.9999999999999993E-3</v>
      </c>
      <c r="C129" t="s">
        <v>1324</v>
      </c>
      <c r="D129" t="s">
        <v>313</v>
      </c>
      <c r="E129" t="s">
        <v>922</v>
      </c>
      <c r="F129" s="207">
        <v>42395.573738425926</v>
      </c>
    </row>
    <row r="130" spans="1:6">
      <c r="A130" s="198" t="s">
        <v>956</v>
      </c>
      <c r="B130" s="235">
        <v>0.01</v>
      </c>
      <c r="C130" t="s">
        <v>940</v>
      </c>
      <c r="D130" t="s">
        <v>309</v>
      </c>
      <c r="E130" t="s">
        <v>922</v>
      </c>
      <c r="F130" s="207">
        <v>44168.620891203704</v>
      </c>
    </row>
    <row r="131" spans="1:6">
      <c r="A131" s="198" t="s">
        <v>957</v>
      </c>
      <c r="B131" s="235">
        <v>0.01</v>
      </c>
      <c r="C131" t="s">
        <v>940</v>
      </c>
      <c r="D131" t="s">
        <v>309</v>
      </c>
      <c r="E131" t="s">
        <v>922</v>
      </c>
      <c r="F131" s="207">
        <v>44168.620891203704</v>
      </c>
    </row>
    <row r="132" spans="1:6">
      <c r="A132" s="198" t="s">
        <v>958</v>
      </c>
      <c r="B132" s="235">
        <v>0.01</v>
      </c>
      <c r="C132" t="s">
        <v>940</v>
      </c>
      <c r="D132" t="s">
        <v>309</v>
      </c>
      <c r="E132" t="s">
        <v>922</v>
      </c>
      <c r="F132" s="207">
        <v>44168.620891203704</v>
      </c>
    </row>
    <row r="133" spans="1:6">
      <c r="A133" s="198" t="s">
        <v>2933</v>
      </c>
      <c r="B133" s="235">
        <v>0.1</v>
      </c>
      <c r="C133" t="s">
        <v>2012</v>
      </c>
      <c r="D133" t="s">
        <v>2921</v>
      </c>
      <c r="E133" t="s">
        <v>922</v>
      </c>
      <c r="F133" s="207">
        <v>44168.631655092591</v>
      </c>
    </row>
    <row r="134" spans="1:6">
      <c r="A134" s="198" t="s">
        <v>1353</v>
      </c>
      <c r="B134" s="235">
        <v>8.9999999999999993E-3</v>
      </c>
      <c r="C134" t="s">
        <v>1324</v>
      </c>
      <c r="D134" t="s">
        <v>313</v>
      </c>
      <c r="E134" t="s">
        <v>922</v>
      </c>
      <c r="F134" s="207">
        <v>42395.573738425926</v>
      </c>
    </row>
    <row r="135" spans="1:6">
      <c r="A135" s="198" t="s">
        <v>1354</v>
      </c>
      <c r="B135" s="235">
        <v>8.9999999999999993E-3</v>
      </c>
      <c r="C135" t="s">
        <v>1324</v>
      </c>
      <c r="D135" t="s">
        <v>313</v>
      </c>
      <c r="E135" t="s">
        <v>922</v>
      </c>
      <c r="F135" s="207">
        <v>42395.573738425926</v>
      </c>
    </row>
    <row r="136" spans="1:6">
      <c r="A136" s="198" t="s">
        <v>1355</v>
      </c>
      <c r="B136" s="235">
        <v>8.9999999999999993E-3</v>
      </c>
      <c r="C136" t="s">
        <v>1324</v>
      </c>
      <c r="D136" t="s">
        <v>313</v>
      </c>
      <c r="E136" t="s">
        <v>922</v>
      </c>
      <c r="F136" s="207">
        <v>42395.573738425926</v>
      </c>
    </row>
    <row r="137" spans="1:6">
      <c r="A137" s="198" t="s">
        <v>1356</v>
      </c>
      <c r="B137" s="235">
        <v>8.9999999999999993E-3</v>
      </c>
      <c r="C137" t="s">
        <v>1324</v>
      </c>
      <c r="D137" t="s">
        <v>313</v>
      </c>
      <c r="E137" t="s">
        <v>922</v>
      </c>
      <c r="F137" s="207">
        <v>42395.573738425926</v>
      </c>
    </row>
    <row r="138" spans="1:6">
      <c r="A138" s="198" t="s">
        <v>1357</v>
      </c>
      <c r="B138" s="235">
        <v>8.9999999999999993E-3</v>
      </c>
      <c r="C138" t="s">
        <v>1324</v>
      </c>
      <c r="D138" t="s">
        <v>313</v>
      </c>
      <c r="E138" t="s">
        <v>922</v>
      </c>
      <c r="F138" s="207">
        <v>42395.573738425926</v>
      </c>
    </row>
    <row r="139" spans="1:6">
      <c r="A139" s="198" t="s">
        <v>1358</v>
      </c>
      <c r="B139" s="235">
        <v>8.9999999999999993E-3</v>
      </c>
      <c r="C139" t="s">
        <v>1324</v>
      </c>
      <c r="D139" t="s">
        <v>313</v>
      </c>
      <c r="E139" t="s">
        <v>922</v>
      </c>
      <c r="F139" s="207">
        <v>42395.573738425926</v>
      </c>
    </row>
    <row r="140" spans="1:6">
      <c r="A140" s="198" t="s">
        <v>1359</v>
      </c>
      <c r="B140" s="235">
        <v>8.9999999999999993E-3</v>
      </c>
      <c r="C140" t="s">
        <v>1324</v>
      </c>
      <c r="D140" t="s">
        <v>313</v>
      </c>
      <c r="E140" t="s">
        <v>922</v>
      </c>
      <c r="F140" s="207">
        <v>42395.573738425926</v>
      </c>
    </row>
    <row r="141" spans="1:6">
      <c r="A141" s="198" t="s">
        <v>1360</v>
      </c>
      <c r="B141" s="235">
        <v>8.9999999999999993E-3</v>
      </c>
      <c r="C141" t="s">
        <v>1324</v>
      </c>
      <c r="D141" t="s">
        <v>313</v>
      </c>
      <c r="E141" t="s">
        <v>922</v>
      </c>
      <c r="F141" s="207">
        <v>42395.573738425926</v>
      </c>
    </row>
    <row r="142" spans="1:6">
      <c r="A142" s="198" t="s">
        <v>1785</v>
      </c>
      <c r="B142" s="235">
        <v>0.02</v>
      </c>
      <c r="C142" t="s">
        <v>1757</v>
      </c>
      <c r="D142" t="s">
        <v>315</v>
      </c>
      <c r="E142" t="s">
        <v>922</v>
      </c>
      <c r="F142" s="207">
        <v>42347.501400462963</v>
      </c>
    </row>
    <row r="143" spans="1:6">
      <c r="A143" s="198" t="s">
        <v>1361</v>
      </c>
      <c r="B143" s="235">
        <v>8.9999999999999993E-3</v>
      </c>
      <c r="C143" t="s">
        <v>1324</v>
      </c>
      <c r="D143" t="s">
        <v>313</v>
      </c>
      <c r="E143" t="s">
        <v>922</v>
      </c>
      <c r="F143" s="207">
        <v>42395.573738425926</v>
      </c>
    </row>
    <row r="144" spans="1:6">
      <c r="A144" s="198" t="s">
        <v>1362</v>
      </c>
      <c r="B144" s="235">
        <v>8.9999999999999993E-3</v>
      </c>
      <c r="C144" t="s">
        <v>1324</v>
      </c>
      <c r="D144" t="s">
        <v>313</v>
      </c>
      <c r="E144" t="s">
        <v>922</v>
      </c>
      <c r="F144" s="207">
        <v>42395.573738425926</v>
      </c>
    </row>
    <row r="145" spans="1:6">
      <c r="A145" s="198" t="s">
        <v>1363</v>
      </c>
      <c r="B145" s="235">
        <v>8.9999999999999993E-3</v>
      </c>
      <c r="C145" t="s">
        <v>1324</v>
      </c>
      <c r="D145" t="s">
        <v>313</v>
      </c>
      <c r="E145" t="s">
        <v>922</v>
      </c>
      <c r="F145" s="207">
        <v>42395.573738425926</v>
      </c>
    </row>
    <row r="146" spans="1:6">
      <c r="A146" s="198" t="s">
        <v>1364</v>
      </c>
      <c r="B146" s="235">
        <v>8.9999999999999993E-3</v>
      </c>
      <c r="C146" t="s">
        <v>1324</v>
      </c>
      <c r="D146" t="s">
        <v>313</v>
      </c>
      <c r="E146" t="s">
        <v>922</v>
      </c>
      <c r="F146" s="207">
        <v>42395.573738425926</v>
      </c>
    </row>
    <row r="147" spans="1:6">
      <c r="A147" s="198" t="s">
        <v>1365</v>
      </c>
      <c r="B147" s="235">
        <v>8.9999999999999993E-3</v>
      </c>
      <c r="C147" t="s">
        <v>1324</v>
      </c>
      <c r="D147" t="s">
        <v>313</v>
      </c>
      <c r="E147" t="s">
        <v>922</v>
      </c>
      <c r="F147" s="207">
        <v>42395.573738425926</v>
      </c>
    </row>
    <row r="148" spans="1:6">
      <c r="A148" s="198" t="s">
        <v>1786</v>
      </c>
      <c r="B148" s="235">
        <v>0.02</v>
      </c>
      <c r="C148" t="s">
        <v>1757</v>
      </c>
      <c r="D148" t="s">
        <v>315</v>
      </c>
      <c r="E148" t="s">
        <v>922</v>
      </c>
      <c r="F148" s="207">
        <v>42347.501400462963</v>
      </c>
    </row>
    <row r="149" spans="1:6">
      <c r="A149" s="198" t="s">
        <v>1366</v>
      </c>
      <c r="B149" s="235">
        <v>8.9999999999999993E-3</v>
      </c>
      <c r="C149" t="s">
        <v>1324</v>
      </c>
      <c r="D149" t="s">
        <v>313</v>
      </c>
      <c r="E149" t="s">
        <v>922</v>
      </c>
      <c r="F149" s="207">
        <v>42395.573738425926</v>
      </c>
    </row>
    <row r="150" spans="1:6">
      <c r="A150" s="198" t="s">
        <v>1787</v>
      </c>
      <c r="B150" s="235">
        <v>0.02</v>
      </c>
      <c r="C150" t="s">
        <v>1757</v>
      </c>
      <c r="D150" t="s">
        <v>315</v>
      </c>
      <c r="E150" t="s">
        <v>922</v>
      </c>
      <c r="F150" s="207">
        <v>42347.501400462963</v>
      </c>
    </row>
    <row r="151" spans="1:6">
      <c r="A151" s="198" t="s">
        <v>1367</v>
      </c>
      <c r="B151" s="235">
        <v>8.9999999999999993E-3</v>
      </c>
      <c r="C151" t="s">
        <v>1324</v>
      </c>
      <c r="D151" t="s">
        <v>313</v>
      </c>
      <c r="E151" t="s">
        <v>922</v>
      </c>
      <c r="F151" s="207">
        <v>42395.573738425926</v>
      </c>
    </row>
    <row r="152" spans="1:6">
      <c r="A152" s="198" t="s">
        <v>959</v>
      </c>
      <c r="B152" s="235">
        <v>0.01</v>
      </c>
      <c r="C152" t="s">
        <v>940</v>
      </c>
      <c r="D152" t="s">
        <v>309</v>
      </c>
      <c r="E152" t="s">
        <v>922</v>
      </c>
      <c r="F152" s="207">
        <v>44168.620891203704</v>
      </c>
    </row>
    <row r="153" spans="1:6">
      <c r="A153" s="198" t="s">
        <v>960</v>
      </c>
      <c r="B153" s="235">
        <v>0.01</v>
      </c>
      <c r="C153" t="s">
        <v>940</v>
      </c>
      <c r="D153" t="s">
        <v>309</v>
      </c>
      <c r="E153" t="s">
        <v>922</v>
      </c>
      <c r="F153" s="207">
        <v>44168.620891203704</v>
      </c>
    </row>
    <row r="154" spans="1:6">
      <c r="A154" s="198" t="s">
        <v>1368</v>
      </c>
      <c r="B154" s="235">
        <v>8.9999999999999993E-3</v>
      </c>
      <c r="C154" t="s">
        <v>1324</v>
      </c>
      <c r="D154" t="s">
        <v>313</v>
      </c>
      <c r="E154" t="s">
        <v>922</v>
      </c>
      <c r="F154" s="207">
        <v>42395.573738425926</v>
      </c>
    </row>
    <row r="155" spans="1:6">
      <c r="A155" s="198" t="s">
        <v>931</v>
      </c>
      <c r="B155" s="235">
        <v>0.1</v>
      </c>
      <c r="C155" t="s">
        <v>929</v>
      </c>
      <c r="D155" t="s">
        <v>416</v>
      </c>
      <c r="E155" t="s">
        <v>922</v>
      </c>
      <c r="F155" s="207">
        <v>40512.491469907407</v>
      </c>
    </row>
    <row r="156" spans="1:6">
      <c r="A156" s="198" t="s">
        <v>961</v>
      </c>
      <c r="B156" s="235">
        <v>0.01</v>
      </c>
      <c r="C156" t="s">
        <v>940</v>
      </c>
      <c r="D156" t="s">
        <v>309</v>
      </c>
      <c r="E156" t="s">
        <v>922</v>
      </c>
      <c r="F156" s="207">
        <v>44168.620891203704</v>
      </c>
    </row>
    <row r="157" spans="1:6">
      <c r="A157" s="198" t="s">
        <v>962</v>
      </c>
      <c r="B157" s="235">
        <v>0.01</v>
      </c>
      <c r="C157" t="s">
        <v>940</v>
      </c>
      <c r="D157" t="s">
        <v>309</v>
      </c>
      <c r="E157" t="s">
        <v>922</v>
      </c>
      <c r="F157" s="207">
        <v>44168.620891203704</v>
      </c>
    </row>
    <row r="158" spans="1:6">
      <c r="A158" s="198" t="s">
        <v>1369</v>
      </c>
      <c r="B158" s="235">
        <v>8.9999999999999993E-3</v>
      </c>
      <c r="C158" t="s">
        <v>1324</v>
      </c>
      <c r="D158" t="s">
        <v>313</v>
      </c>
      <c r="E158" t="s">
        <v>922</v>
      </c>
      <c r="F158" s="207">
        <v>42395.573738425926</v>
      </c>
    </row>
    <row r="159" spans="1:6">
      <c r="A159" s="198" t="s">
        <v>1370</v>
      </c>
      <c r="B159" s="235">
        <v>8.9999999999999993E-3</v>
      </c>
      <c r="C159" t="s">
        <v>1324</v>
      </c>
      <c r="D159" t="s">
        <v>313</v>
      </c>
      <c r="E159" t="s">
        <v>922</v>
      </c>
      <c r="F159" s="207">
        <v>42395.573738425926</v>
      </c>
    </row>
    <row r="160" spans="1:6">
      <c r="A160" s="198" t="s">
        <v>963</v>
      </c>
      <c r="B160" s="235">
        <v>0.01</v>
      </c>
      <c r="C160" t="s">
        <v>940</v>
      </c>
      <c r="D160" t="s">
        <v>309</v>
      </c>
      <c r="E160" t="s">
        <v>922</v>
      </c>
      <c r="F160" s="207">
        <v>44168.620891203704</v>
      </c>
    </row>
    <row r="161" spans="1:6">
      <c r="A161" s="198" t="s">
        <v>964</v>
      </c>
      <c r="B161" s="235">
        <v>0.01</v>
      </c>
      <c r="C161" t="s">
        <v>940</v>
      </c>
      <c r="D161" t="s">
        <v>309</v>
      </c>
      <c r="E161" t="s">
        <v>922</v>
      </c>
      <c r="F161" s="207">
        <v>44168.620891203704</v>
      </c>
    </row>
    <row r="162" spans="1:6">
      <c r="A162" s="198" t="s">
        <v>1371</v>
      </c>
      <c r="B162" s="235">
        <v>8.9999999999999993E-3</v>
      </c>
      <c r="C162" t="s">
        <v>1324</v>
      </c>
      <c r="D162" t="s">
        <v>313</v>
      </c>
      <c r="E162" t="s">
        <v>922</v>
      </c>
      <c r="F162" s="207">
        <v>42395.573738425926</v>
      </c>
    </row>
    <row r="163" spans="1:6">
      <c r="A163" s="198" t="s">
        <v>1788</v>
      </c>
      <c r="B163" s="235">
        <v>0.02</v>
      </c>
      <c r="C163" t="s">
        <v>1757</v>
      </c>
      <c r="D163" t="s">
        <v>315</v>
      </c>
      <c r="E163" t="s">
        <v>922</v>
      </c>
      <c r="F163" s="207">
        <v>42347.501400462963</v>
      </c>
    </row>
    <row r="164" spans="1:6">
      <c r="A164" s="198" t="s">
        <v>1372</v>
      </c>
      <c r="B164" s="235">
        <v>8.9999999999999993E-3</v>
      </c>
      <c r="C164" t="s">
        <v>1324</v>
      </c>
      <c r="D164" t="s">
        <v>313</v>
      </c>
      <c r="E164" t="s">
        <v>922</v>
      </c>
      <c r="F164" s="207">
        <v>42395.573738425926</v>
      </c>
    </row>
    <row r="165" spans="1:6">
      <c r="A165" s="198" t="s">
        <v>1373</v>
      </c>
      <c r="B165" s="235">
        <v>8.9999999999999993E-3</v>
      </c>
      <c r="C165" t="s">
        <v>1324</v>
      </c>
      <c r="D165" t="s">
        <v>313</v>
      </c>
      <c r="E165" t="s">
        <v>922</v>
      </c>
      <c r="F165" s="207">
        <v>42395.573738425926</v>
      </c>
    </row>
    <row r="166" spans="1:6">
      <c r="A166" s="198" t="s">
        <v>1374</v>
      </c>
      <c r="B166" s="235">
        <v>8.9999999999999993E-3</v>
      </c>
      <c r="C166" t="s">
        <v>1324</v>
      </c>
      <c r="D166" t="s">
        <v>313</v>
      </c>
      <c r="E166" t="s">
        <v>922</v>
      </c>
      <c r="F166" s="207">
        <v>42395.573738425926</v>
      </c>
    </row>
    <row r="167" spans="1:6">
      <c r="A167" s="198" t="s">
        <v>965</v>
      </c>
      <c r="B167" s="235">
        <v>0.01</v>
      </c>
      <c r="C167" t="s">
        <v>940</v>
      </c>
      <c r="D167" t="s">
        <v>309</v>
      </c>
      <c r="E167" t="s">
        <v>922</v>
      </c>
      <c r="F167" s="207">
        <v>44168.620891203704</v>
      </c>
    </row>
    <row r="168" spans="1:6">
      <c r="A168" s="198" t="s">
        <v>1790</v>
      </c>
      <c r="B168" s="235">
        <v>0.02</v>
      </c>
      <c r="C168" t="s">
        <v>1757</v>
      </c>
      <c r="D168" t="s">
        <v>315</v>
      </c>
      <c r="E168" t="s">
        <v>922</v>
      </c>
      <c r="F168" s="207">
        <v>42347.501400462963</v>
      </c>
    </row>
    <row r="169" spans="1:6">
      <c r="A169" s="198" t="s">
        <v>1375</v>
      </c>
      <c r="B169" s="235">
        <v>8.9999999999999993E-3</v>
      </c>
      <c r="C169" t="s">
        <v>1324</v>
      </c>
      <c r="D169" t="s">
        <v>313</v>
      </c>
      <c r="E169" t="s">
        <v>922</v>
      </c>
      <c r="F169" s="207">
        <v>42395.573738425926</v>
      </c>
    </row>
    <row r="170" spans="1:6">
      <c r="A170" s="198" t="s">
        <v>1789</v>
      </c>
      <c r="B170" s="235">
        <v>0.02</v>
      </c>
      <c r="C170" t="s">
        <v>1757</v>
      </c>
      <c r="D170" t="s">
        <v>315</v>
      </c>
      <c r="E170" t="s">
        <v>922</v>
      </c>
      <c r="F170" s="207">
        <v>42347.501400462963</v>
      </c>
    </row>
    <row r="171" spans="1:6">
      <c r="A171" s="198" t="s">
        <v>1376</v>
      </c>
      <c r="B171" s="235">
        <v>8.9999999999999993E-3</v>
      </c>
      <c r="C171" t="s">
        <v>1324</v>
      </c>
      <c r="D171" t="s">
        <v>313</v>
      </c>
      <c r="E171" t="s">
        <v>922</v>
      </c>
      <c r="F171" s="207">
        <v>42395.573738425926</v>
      </c>
    </row>
    <row r="172" spans="1:6">
      <c r="A172" s="198" t="s">
        <v>1791</v>
      </c>
      <c r="B172" s="235">
        <v>0.02</v>
      </c>
      <c r="C172" t="s">
        <v>1757</v>
      </c>
      <c r="D172" t="s">
        <v>315</v>
      </c>
      <c r="E172" t="s">
        <v>922</v>
      </c>
      <c r="F172" s="207">
        <v>42347.501400462963</v>
      </c>
    </row>
    <row r="173" spans="1:6">
      <c r="A173" s="198" t="s">
        <v>1377</v>
      </c>
      <c r="B173" s="235">
        <v>8.9999999999999993E-3</v>
      </c>
      <c r="C173" t="s">
        <v>1324</v>
      </c>
      <c r="D173" t="s">
        <v>313</v>
      </c>
      <c r="E173" t="s">
        <v>922</v>
      </c>
      <c r="F173" s="207">
        <v>42395.573738425926</v>
      </c>
    </row>
    <row r="174" spans="1:6">
      <c r="A174" s="198" t="s">
        <v>2096</v>
      </c>
      <c r="B174" s="235">
        <v>0.1</v>
      </c>
      <c r="C174" t="s">
        <v>2097</v>
      </c>
      <c r="D174" t="s">
        <v>2098</v>
      </c>
      <c r="E174" t="s">
        <v>922</v>
      </c>
      <c r="F174" s="207">
        <v>42341.684641203705</v>
      </c>
    </row>
    <row r="175" spans="1:6">
      <c r="A175" s="198" t="s">
        <v>1792</v>
      </c>
      <c r="B175" s="235">
        <v>0.02</v>
      </c>
      <c r="C175" t="s">
        <v>1757</v>
      </c>
      <c r="D175" t="s">
        <v>315</v>
      </c>
      <c r="E175" t="s">
        <v>922</v>
      </c>
      <c r="F175" s="207">
        <v>42347.501400462963</v>
      </c>
    </row>
    <row r="176" spans="1:6">
      <c r="A176" s="198" t="s">
        <v>1378</v>
      </c>
      <c r="B176" s="235">
        <v>8.9999999999999993E-3</v>
      </c>
      <c r="C176" t="s">
        <v>1324</v>
      </c>
      <c r="D176" t="s">
        <v>313</v>
      </c>
      <c r="E176" t="s">
        <v>922</v>
      </c>
      <c r="F176" s="207">
        <v>42395.573738425926</v>
      </c>
    </row>
    <row r="177" spans="1:6">
      <c r="A177" s="198" t="s">
        <v>966</v>
      </c>
      <c r="B177" s="235">
        <v>0.01</v>
      </c>
      <c r="C177" t="s">
        <v>940</v>
      </c>
      <c r="D177" t="s">
        <v>309</v>
      </c>
      <c r="E177" t="s">
        <v>922</v>
      </c>
      <c r="F177" s="207">
        <v>44168.620891203704</v>
      </c>
    </row>
    <row r="178" spans="1:6">
      <c r="A178" s="198" t="s">
        <v>1035</v>
      </c>
      <c r="B178" s="235">
        <v>0.1</v>
      </c>
      <c r="C178" t="s">
        <v>1036</v>
      </c>
      <c r="D178" t="s">
        <v>1037</v>
      </c>
      <c r="E178" t="s">
        <v>922</v>
      </c>
      <c r="F178" s="207">
        <v>41620.478402777779</v>
      </c>
    </row>
    <row r="179" spans="1:6">
      <c r="A179" s="198" t="s">
        <v>1379</v>
      </c>
      <c r="B179" s="235">
        <v>8.9999999999999993E-3</v>
      </c>
      <c r="C179" t="s">
        <v>1324</v>
      </c>
      <c r="D179" t="s">
        <v>313</v>
      </c>
      <c r="E179" t="s">
        <v>922</v>
      </c>
      <c r="F179" s="207">
        <v>42395.573738425926</v>
      </c>
    </row>
    <row r="180" spans="1:6">
      <c r="A180" s="198" t="s">
        <v>2728</v>
      </c>
      <c r="B180" s="235">
        <v>0.1</v>
      </c>
      <c r="C180" t="s">
        <v>2709</v>
      </c>
      <c r="D180" t="s">
        <v>2710</v>
      </c>
      <c r="E180" t="s">
        <v>922</v>
      </c>
      <c r="F180" s="207">
        <v>43664.69363425926</v>
      </c>
    </row>
    <row r="181" spans="1:6">
      <c r="A181" s="198" t="s">
        <v>1380</v>
      </c>
      <c r="B181" s="235">
        <v>8.9999999999999993E-3</v>
      </c>
      <c r="C181" t="s">
        <v>1324</v>
      </c>
      <c r="D181" t="s">
        <v>313</v>
      </c>
      <c r="E181" t="s">
        <v>922</v>
      </c>
      <c r="F181" s="207">
        <v>42395.573738425926</v>
      </c>
    </row>
    <row r="182" spans="1:6">
      <c r="A182" s="198" t="s">
        <v>1381</v>
      </c>
      <c r="B182" s="235">
        <v>8.9999999999999993E-3</v>
      </c>
      <c r="C182" t="s">
        <v>1324</v>
      </c>
      <c r="D182" t="s">
        <v>313</v>
      </c>
      <c r="E182" t="s">
        <v>922</v>
      </c>
      <c r="F182" s="207">
        <v>42395.573738425926</v>
      </c>
    </row>
    <row r="183" spans="1:6">
      <c r="A183" s="198" t="s">
        <v>1382</v>
      </c>
      <c r="B183" s="235">
        <v>8.9999999999999993E-3</v>
      </c>
      <c r="C183" t="s">
        <v>1324</v>
      </c>
      <c r="D183" t="s">
        <v>313</v>
      </c>
      <c r="E183" t="s">
        <v>922</v>
      </c>
      <c r="F183" s="207">
        <v>42395.573738425926</v>
      </c>
    </row>
    <row r="184" spans="1:6">
      <c r="A184" s="198" t="s">
        <v>1383</v>
      </c>
      <c r="B184" s="235">
        <v>8.9999999999999993E-3</v>
      </c>
      <c r="C184" t="s">
        <v>1324</v>
      </c>
      <c r="D184" t="s">
        <v>313</v>
      </c>
      <c r="E184" t="s">
        <v>922</v>
      </c>
      <c r="F184" s="207">
        <v>42395.573738425926</v>
      </c>
    </row>
    <row r="185" spans="1:6">
      <c r="A185" s="198" t="s">
        <v>1384</v>
      </c>
      <c r="B185" s="235">
        <v>8.9999999999999993E-3</v>
      </c>
      <c r="C185" t="s">
        <v>1324</v>
      </c>
      <c r="D185" t="s">
        <v>313</v>
      </c>
      <c r="E185" t="s">
        <v>922</v>
      </c>
      <c r="F185" s="207">
        <v>42395.573738425926</v>
      </c>
    </row>
    <row r="186" spans="1:6">
      <c r="A186" s="226" t="s">
        <v>967</v>
      </c>
      <c r="B186" s="235">
        <v>0.01</v>
      </c>
      <c r="C186" t="s">
        <v>940</v>
      </c>
      <c r="D186" t="s">
        <v>309</v>
      </c>
      <c r="E186" t="s">
        <v>922</v>
      </c>
      <c r="F186" s="207">
        <v>44168.620891203704</v>
      </c>
    </row>
    <row r="187" spans="1:6">
      <c r="A187" s="198" t="s">
        <v>1385</v>
      </c>
      <c r="B187" s="235">
        <v>8.9999999999999993E-3</v>
      </c>
      <c r="C187" t="s">
        <v>1324</v>
      </c>
      <c r="D187" t="s">
        <v>313</v>
      </c>
      <c r="E187" t="s">
        <v>922</v>
      </c>
      <c r="F187" s="207">
        <v>42395.573738425926</v>
      </c>
    </row>
    <row r="188" spans="1:6">
      <c r="A188" s="226" t="s">
        <v>968</v>
      </c>
      <c r="B188" s="235">
        <v>0.01</v>
      </c>
      <c r="C188" t="s">
        <v>940</v>
      </c>
      <c r="D188" t="s">
        <v>309</v>
      </c>
      <c r="E188" t="s">
        <v>922</v>
      </c>
      <c r="F188" s="207">
        <v>44168.620891203704</v>
      </c>
    </row>
    <row r="189" spans="1:6">
      <c r="A189" s="198" t="s">
        <v>2209</v>
      </c>
      <c r="B189" s="235">
        <v>8.9999999999999993E-3</v>
      </c>
      <c r="C189" t="s">
        <v>2206</v>
      </c>
      <c r="D189" t="s">
        <v>2207</v>
      </c>
      <c r="E189" t="s">
        <v>922</v>
      </c>
      <c r="F189" s="207">
        <v>43069.642013888886</v>
      </c>
    </row>
    <row r="190" spans="1:6">
      <c r="A190" s="198" t="s">
        <v>2081</v>
      </c>
      <c r="B190" s="235">
        <v>5.0000000000000001E-3</v>
      </c>
      <c r="C190" t="s">
        <v>2077</v>
      </c>
      <c r="D190" t="s">
        <v>2927</v>
      </c>
      <c r="E190" t="s">
        <v>922</v>
      </c>
      <c r="F190" s="207">
        <v>42341.680462962962</v>
      </c>
    </row>
    <row r="191" spans="1:6">
      <c r="A191" s="226" t="s">
        <v>2082</v>
      </c>
      <c r="B191" s="235">
        <v>5.0000000000000001E-3</v>
      </c>
      <c r="C191" t="s">
        <v>2077</v>
      </c>
      <c r="D191" t="s">
        <v>2927</v>
      </c>
      <c r="E191" t="s">
        <v>922</v>
      </c>
      <c r="F191" s="207">
        <v>42341.680462962962</v>
      </c>
    </row>
    <row r="192" spans="1:6">
      <c r="A192" s="226" t="s">
        <v>1386</v>
      </c>
      <c r="B192" s="235">
        <v>8.9999999999999993E-3</v>
      </c>
      <c r="C192" t="s">
        <v>1324</v>
      </c>
      <c r="D192" t="s">
        <v>313</v>
      </c>
      <c r="E192" t="s">
        <v>922</v>
      </c>
      <c r="F192" s="207">
        <v>42395.573738425926</v>
      </c>
    </row>
    <row r="193" spans="1:6">
      <c r="A193" s="198" t="s">
        <v>2729</v>
      </c>
      <c r="B193" s="235">
        <v>0.1</v>
      </c>
      <c r="C193" t="s">
        <v>2712</v>
      </c>
      <c r="D193" t="s">
        <v>2713</v>
      </c>
      <c r="E193" t="s">
        <v>922</v>
      </c>
      <c r="F193" s="207">
        <v>44173.373749999999</v>
      </c>
    </row>
    <row r="194" spans="1:6">
      <c r="A194" s="198" t="s">
        <v>1387</v>
      </c>
      <c r="B194" s="235">
        <v>8.9999999999999993E-3</v>
      </c>
      <c r="C194" t="s">
        <v>1324</v>
      </c>
      <c r="D194" t="s">
        <v>313</v>
      </c>
      <c r="E194" t="s">
        <v>922</v>
      </c>
      <c r="F194" s="207">
        <v>42395.573738425926</v>
      </c>
    </row>
    <row r="195" spans="1:6">
      <c r="A195" s="198" t="s">
        <v>1191</v>
      </c>
      <c r="B195" s="235">
        <v>0.1</v>
      </c>
      <c r="C195" t="s">
        <v>1184</v>
      </c>
      <c r="D195" t="s">
        <v>1185</v>
      </c>
      <c r="E195" t="s">
        <v>922</v>
      </c>
      <c r="F195" s="207">
        <v>41620.491724537038</v>
      </c>
    </row>
    <row r="196" spans="1:6">
      <c r="A196" s="198" t="s">
        <v>1192</v>
      </c>
      <c r="B196" s="235">
        <v>0.1</v>
      </c>
      <c r="C196" t="s">
        <v>1184</v>
      </c>
      <c r="D196" t="s">
        <v>1185</v>
      </c>
      <c r="E196" t="s">
        <v>922</v>
      </c>
      <c r="F196" s="207">
        <v>41620.491724537038</v>
      </c>
    </row>
    <row r="197" spans="1:6">
      <c r="A197" s="198" t="s">
        <v>1193</v>
      </c>
      <c r="B197" s="235">
        <v>0.1</v>
      </c>
      <c r="C197" t="s">
        <v>1184</v>
      </c>
      <c r="D197" t="s">
        <v>1185</v>
      </c>
      <c r="E197" t="s">
        <v>922</v>
      </c>
      <c r="F197" s="207">
        <v>41620.491724537038</v>
      </c>
    </row>
    <row r="198" spans="1:6">
      <c r="A198" s="198" t="s">
        <v>1194</v>
      </c>
      <c r="B198" s="235">
        <v>0.1</v>
      </c>
      <c r="C198" t="s">
        <v>1184</v>
      </c>
      <c r="D198" t="s">
        <v>1185</v>
      </c>
      <c r="E198" t="s">
        <v>922</v>
      </c>
      <c r="F198" s="207">
        <v>41620.491724537038</v>
      </c>
    </row>
    <row r="199" spans="1:6">
      <c r="A199" s="198" t="s">
        <v>1195</v>
      </c>
      <c r="B199" s="235">
        <v>0.1</v>
      </c>
      <c r="C199" t="s">
        <v>1184</v>
      </c>
      <c r="D199" t="s">
        <v>1185</v>
      </c>
      <c r="E199" t="s">
        <v>922</v>
      </c>
      <c r="F199" s="207">
        <v>41620.491724537038</v>
      </c>
    </row>
    <row r="200" spans="1:6">
      <c r="A200" s="198" t="s">
        <v>1038</v>
      </c>
      <c r="B200" s="235">
        <v>0.1</v>
      </c>
      <c r="C200" t="s">
        <v>1036</v>
      </c>
      <c r="D200" t="s">
        <v>1037</v>
      </c>
      <c r="E200" t="s">
        <v>922</v>
      </c>
      <c r="F200" s="207">
        <v>41620.478402777779</v>
      </c>
    </row>
    <row r="201" spans="1:6">
      <c r="A201" s="198" t="s">
        <v>1388</v>
      </c>
      <c r="B201" s="235">
        <v>8.9999999999999993E-3</v>
      </c>
      <c r="C201" t="s">
        <v>1324</v>
      </c>
      <c r="D201" t="s">
        <v>313</v>
      </c>
      <c r="E201" t="s">
        <v>922</v>
      </c>
      <c r="F201" s="207">
        <v>42395.573738425926</v>
      </c>
    </row>
    <row r="202" spans="1:6">
      <c r="A202" s="198" t="s">
        <v>1196</v>
      </c>
      <c r="B202" s="235">
        <v>0.1</v>
      </c>
      <c r="C202" t="s">
        <v>1184</v>
      </c>
      <c r="D202" t="s">
        <v>1185</v>
      </c>
      <c r="E202" t="s">
        <v>922</v>
      </c>
      <c r="F202" s="207">
        <v>41620.491724537038</v>
      </c>
    </row>
    <row r="203" spans="1:6">
      <c r="A203" s="198" t="s">
        <v>1075</v>
      </c>
      <c r="B203" s="235">
        <v>0.02</v>
      </c>
      <c r="C203" t="s">
        <v>1757</v>
      </c>
      <c r="D203" t="s">
        <v>315</v>
      </c>
      <c r="E203" t="s">
        <v>922</v>
      </c>
      <c r="F203" s="207">
        <v>42347.501400462963</v>
      </c>
    </row>
    <row r="204" spans="1:6">
      <c r="A204" s="198" t="s">
        <v>1075</v>
      </c>
      <c r="B204" s="235">
        <v>0.1</v>
      </c>
      <c r="C204" t="s">
        <v>1076</v>
      </c>
      <c r="D204" t="s">
        <v>2934</v>
      </c>
      <c r="E204" t="s">
        <v>922</v>
      </c>
      <c r="F204" s="207">
        <v>41241.558842592596</v>
      </c>
    </row>
    <row r="205" spans="1:6">
      <c r="A205" s="226" t="s">
        <v>2011</v>
      </c>
      <c r="B205" s="235">
        <v>0.1</v>
      </c>
      <c r="C205" t="s">
        <v>2012</v>
      </c>
      <c r="D205" t="s">
        <v>2921</v>
      </c>
      <c r="E205" t="s">
        <v>922</v>
      </c>
      <c r="F205" s="207">
        <v>44168.631655092591</v>
      </c>
    </row>
    <row r="206" spans="1:6">
      <c r="A206" s="198" t="s">
        <v>969</v>
      </c>
      <c r="B206" s="235">
        <v>0.01</v>
      </c>
      <c r="C206" t="s">
        <v>940</v>
      </c>
      <c r="D206" t="s">
        <v>309</v>
      </c>
      <c r="E206" t="s">
        <v>922</v>
      </c>
      <c r="F206" s="207">
        <v>44168.620891203704</v>
      </c>
    </row>
    <row r="207" spans="1:6">
      <c r="A207" s="198" t="s">
        <v>970</v>
      </c>
      <c r="B207" s="235">
        <v>0.01</v>
      </c>
      <c r="C207" t="s">
        <v>940</v>
      </c>
      <c r="D207" t="s">
        <v>309</v>
      </c>
      <c r="E207" t="s">
        <v>922</v>
      </c>
      <c r="F207" s="207">
        <v>44168.620891203704</v>
      </c>
    </row>
    <row r="208" spans="1:6">
      <c r="A208" s="198" t="s">
        <v>971</v>
      </c>
      <c r="B208" s="235">
        <v>0.01</v>
      </c>
      <c r="C208" t="s">
        <v>940</v>
      </c>
      <c r="D208" t="s">
        <v>309</v>
      </c>
      <c r="E208" t="s">
        <v>922</v>
      </c>
      <c r="F208" s="207">
        <v>44168.620891203704</v>
      </c>
    </row>
    <row r="209" spans="1:6">
      <c r="A209" s="198" t="s">
        <v>972</v>
      </c>
      <c r="B209" s="235">
        <v>0.01</v>
      </c>
      <c r="C209" t="s">
        <v>940</v>
      </c>
      <c r="D209" t="s">
        <v>309</v>
      </c>
      <c r="E209" t="s">
        <v>922</v>
      </c>
      <c r="F209" s="207">
        <v>44168.620891203704</v>
      </c>
    </row>
    <row r="210" spans="1:6">
      <c r="A210" s="198" t="s">
        <v>1390</v>
      </c>
      <c r="B210" s="235">
        <v>8.9999999999999993E-3</v>
      </c>
      <c r="C210" t="s">
        <v>1324</v>
      </c>
      <c r="D210" t="s">
        <v>313</v>
      </c>
      <c r="E210" t="s">
        <v>922</v>
      </c>
      <c r="F210" s="207">
        <v>42395.573738425926</v>
      </c>
    </row>
    <row r="211" spans="1:6">
      <c r="A211" s="198" t="s">
        <v>1389</v>
      </c>
      <c r="B211" s="235">
        <v>8.9999999999999993E-3</v>
      </c>
      <c r="C211" t="s">
        <v>1324</v>
      </c>
      <c r="D211" t="s">
        <v>313</v>
      </c>
      <c r="E211" t="s">
        <v>922</v>
      </c>
      <c r="F211" s="207">
        <v>42395.573738425926</v>
      </c>
    </row>
    <row r="212" spans="1:6">
      <c r="A212" s="198" t="s">
        <v>1391</v>
      </c>
      <c r="B212" s="235">
        <v>8.9999999999999993E-3</v>
      </c>
      <c r="C212" t="s">
        <v>1324</v>
      </c>
      <c r="D212" t="s">
        <v>313</v>
      </c>
      <c r="E212" t="s">
        <v>922</v>
      </c>
      <c r="F212" s="207">
        <v>42395.573738425926</v>
      </c>
    </row>
    <row r="213" spans="1:6">
      <c r="A213" s="198" t="s">
        <v>1793</v>
      </c>
      <c r="B213" s="235">
        <v>0.02</v>
      </c>
      <c r="C213" t="s">
        <v>1757</v>
      </c>
      <c r="D213" t="s">
        <v>315</v>
      </c>
      <c r="E213" t="s">
        <v>922</v>
      </c>
      <c r="F213" s="207">
        <v>42347.501400462963</v>
      </c>
    </row>
    <row r="214" spans="1:6">
      <c r="A214" s="198" t="s">
        <v>2730</v>
      </c>
      <c r="B214" s="235">
        <v>0.1</v>
      </c>
      <c r="C214" t="s">
        <v>2724</v>
      </c>
      <c r="D214" t="s">
        <v>2725</v>
      </c>
      <c r="E214" t="s">
        <v>922</v>
      </c>
      <c r="F214" s="207">
        <v>44168.645949074074</v>
      </c>
    </row>
    <row r="215" spans="1:6">
      <c r="A215" s="198" t="s">
        <v>1794</v>
      </c>
      <c r="B215" s="235">
        <v>0.02</v>
      </c>
      <c r="C215" t="s">
        <v>1757</v>
      </c>
      <c r="D215" t="s">
        <v>315</v>
      </c>
      <c r="E215" t="s">
        <v>922</v>
      </c>
      <c r="F215" s="207">
        <v>42347.501400462963</v>
      </c>
    </row>
    <row r="216" spans="1:6">
      <c r="A216" s="198" t="s">
        <v>1392</v>
      </c>
      <c r="B216" s="235">
        <v>8.9999999999999993E-3</v>
      </c>
      <c r="C216" t="s">
        <v>1324</v>
      </c>
      <c r="D216" t="s">
        <v>313</v>
      </c>
      <c r="E216" t="s">
        <v>922</v>
      </c>
      <c r="F216" s="207">
        <v>42395.573738425926</v>
      </c>
    </row>
    <row r="217" spans="1:6">
      <c r="A217" s="198" t="s">
        <v>1393</v>
      </c>
      <c r="B217" s="235">
        <v>8.9999999999999993E-3</v>
      </c>
      <c r="C217" t="s">
        <v>1324</v>
      </c>
      <c r="D217" t="s">
        <v>313</v>
      </c>
      <c r="E217" t="s">
        <v>922</v>
      </c>
      <c r="F217" s="207">
        <v>42395.573738425926</v>
      </c>
    </row>
    <row r="218" spans="1:6">
      <c r="A218" s="198" t="s">
        <v>1394</v>
      </c>
      <c r="B218" s="235">
        <v>8.9999999999999993E-3</v>
      </c>
      <c r="C218" t="s">
        <v>1324</v>
      </c>
      <c r="D218" t="s">
        <v>313</v>
      </c>
      <c r="E218" t="s">
        <v>922</v>
      </c>
      <c r="F218" s="207">
        <v>42395.573738425926</v>
      </c>
    </row>
    <row r="219" spans="1:6">
      <c r="A219" s="198" t="s">
        <v>1395</v>
      </c>
      <c r="B219" s="235">
        <v>8.9999999999999993E-3</v>
      </c>
      <c r="C219" t="s">
        <v>1324</v>
      </c>
      <c r="D219" t="s">
        <v>313</v>
      </c>
      <c r="E219" t="s">
        <v>922</v>
      </c>
      <c r="F219" s="207">
        <v>42395.573738425926</v>
      </c>
    </row>
    <row r="220" spans="1:6">
      <c r="A220" s="198" t="s">
        <v>1992</v>
      </c>
      <c r="B220" s="235">
        <v>0.1</v>
      </c>
      <c r="C220" t="s">
        <v>1989</v>
      </c>
      <c r="D220" t="s">
        <v>1990</v>
      </c>
      <c r="E220" t="s">
        <v>922</v>
      </c>
      <c r="F220" s="207">
        <v>44168.475694444445</v>
      </c>
    </row>
    <row r="221" spans="1:6">
      <c r="A221" s="198" t="s">
        <v>1795</v>
      </c>
      <c r="B221" s="235">
        <v>0.02</v>
      </c>
      <c r="C221" t="s">
        <v>1757</v>
      </c>
      <c r="D221" t="s">
        <v>315</v>
      </c>
      <c r="E221" t="s">
        <v>922</v>
      </c>
      <c r="F221" s="207">
        <v>42347.501400462963</v>
      </c>
    </row>
    <row r="222" spans="1:6">
      <c r="A222" s="198" t="s">
        <v>1396</v>
      </c>
      <c r="B222" s="235">
        <v>8.9999999999999993E-3</v>
      </c>
      <c r="C222" t="s">
        <v>1324</v>
      </c>
      <c r="D222" t="s">
        <v>313</v>
      </c>
      <c r="E222" t="s">
        <v>922</v>
      </c>
      <c r="F222" s="207">
        <v>42395.573738425926</v>
      </c>
    </row>
    <row r="223" spans="1:6">
      <c r="A223" s="198" t="s">
        <v>2731</v>
      </c>
      <c r="B223" s="235">
        <v>0.1</v>
      </c>
      <c r="C223" t="s">
        <v>2712</v>
      </c>
      <c r="D223" t="s">
        <v>2713</v>
      </c>
      <c r="E223" t="s">
        <v>922</v>
      </c>
      <c r="F223" s="207">
        <v>44173.373749999999</v>
      </c>
    </row>
    <row r="224" spans="1:6">
      <c r="A224" s="198" t="s">
        <v>2732</v>
      </c>
      <c r="B224" s="235">
        <v>0.1</v>
      </c>
      <c r="C224" t="s">
        <v>2712</v>
      </c>
      <c r="D224" t="s">
        <v>2713</v>
      </c>
      <c r="E224" t="s">
        <v>922</v>
      </c>
      <c r="F224" s="207">
        <v>44173.373749999999</v>
      </c>
    </row>
    <row r="225" spans="1:6">
      <c r="A225" s="198" t="s">
        <v>1397</v>
      </c>
      <c r="B225" s="235">
        <v>8.9999999999999993E-3</v>
      </c>
      <c r="C225" t="s">
        <v>1324</v>
      </c>
      <c r="D225" t="s">
        <v>313</v>
      </c>
      <c r="E225" t="s">
        <v>922</v>
      </c>
      <c r="F225" s="207">
        <v>42395.573738425926</v>
      </c>
    </row>
    <row r="226" spans="1:6">
      <c r="A226" s="198" t="s">
        <v>1039</v>
      </c>
      <c r="B226" s="235">
        <v>0.1</v>
      </c>
      <c r="C226" t="s">
        <v>1036</v>
      </c>
      <c r="D226" t="s">
        <v>1037</v>
      </c>
      <c r="E226" t="s">
        <v>922</v>
      </c>
      <c r="F226" s="207">
        <v>41620.478402777779</v>
      </c>
    </row>
    <row r="227" spans="1:6">
      <c r="A227" s="198" t="s">
        <v>1796</v>
      </c>
      <c r="B227" s="235">
        <v>0.02</v>
      </c>
      <c r="C227" t="s">
        <v>1757</v>
      </c>
      <c r="D227" t="s">
        <v>315</v>
      </c>
      <c r="E227" t="s">
        <v>922</v>
      </c>
      <c r="F227" s="207">
        <v>42347.501400462963</v>
      </c>
    </row>
    <row r="228" spans="1:6">
      <c r="A228" s="198" t="s">
        <v>1797</v>
      </c>
      <c r="B228" s="235">
        <v>0.02</v>
      </c>
      <c r="C228" t="s">
        <v>1757</v>
      </c>
      <c r="D228" t="s">
        <v>315</v>
      </c>
      <c r="E228" t="s">
        <v>922</v>
      </c>
      <c r="F228" s="207">
        <v>42347.501400462963</v>
      </c>
    </row>
    <row r="229" spans="1:6">
      <c r="A229" s="198" t="s">
        <v>1077</v>
      </c>
      <c r="B229" s="235">
        <v>8.9999999999999993E-3</v>
      </c>
      <c r="C229" t="s">
        <v>1324</v>
      </c>
      <c r="D229" t="s">
        <v>313</v>
      </c>
      <c r="E229" t="s">
        <v>922</v>
      </c>
      <c r="F229" s="207">
        <v>42395.573738425926</v>
      </c>
    </row>
    <row r="230" spans="1:6">
      <c r="A230" s="198" t="s">
        <v>1077</v>
      </c>
      <c r="B230" s="235">
        <v>0.1</v>
      </c>
      <c r="C230" t="s">
        <v>1076</v>
      </c>
      <c r="D230" t="s">
        <v>2934</v>
      </c>
      <c r="E230" t="s">
        <v>922</v>
      </c>
      <c r="F230" s="207">
        <v>41241.558842592596</v>
      </c>
    </row>
    <row r="231" spans="1:6">
      <c r="A231" s="198" t="s">
        <v>1798</v>
      </c>
      <c r="B231" s="235">
        <v>0.02</v>
      </c>
      <c r="C231" t="s">
        <v>1757</v>
      </c>
      <c r="D231" t="s">
        <v>315</v>
      </c>
      <c r="E231" t="s">
        <v>922</v>
      </c>
      <c r="F231" s="207">
        <v>42347.501400462963</v>
      </c>
    </row>
    <row r="232" spans="1:6">
      <c r="A232" s="198" t="s">
        <v>1800</v>
      </c>
      <c r="B232" s="235">
        <v>0.02</v>
      </c>
      <c r="C232" t="s">
        <v>1757</v>
      </c>
      <c r="D232" t="s">
        <v>315</v>
      </c>
      <c r="E232" t="s">
        <v>922</v>
      </c>
      <c r="F232" s="207">
        <v>42347.501400462963</v>
      </c>
    </row>
    <row r="233" spans="1:6">
      <c r="A233" s="198" t="s">
        <v>2111</v>
      </c>
      <c r="B233" s="235">
        <v>0.1</v>
      </c>
      <c r="C233" t="s">
        <v>2104</v>
      </c>
      <c r="D233" t="s">
        <v>2105</v>
      </c>
      <c r="E233" t="s">
        <v>922</v>
      </c>
      <c r="F233" s="207">
        <v>43069.636192129627</v>
      </c>
    </row>
    <row r="234" spans="1:6">
      <c r="A234" s="198" t="s">
        <v>1197</v>
      </c>
      <c r="B234" s="235">
        <v>0.1</v>
      </c>
      <c r="C234" t="s">
        <v>1184</v>
      </c>
      <c r="D234" t="s">
        <v>1185</v>
      </c>
      <c r="E234" t="s">
        <v>922</v>
      </c>
      <c r="F234" s="207">
        <v>41620.491724537038</v>
      </c>
    </row>
    <row r="235" spans="1:6">
      <c r="A235" s="198" t="s">
        <v>2112</v>
      </c>
      <c r="B235" s="235">
        <v>0.1</v>
      </c>
      <c r="C235" t="s">
        <v>2104</v>
      </c>
      <c r="D235" t="s">
        <v>2105</v>
      </c>
      <c r="E235" t="s">
        <v>922</v>
      </c>
      <c r="F235" s="207">
        <v>43069.636192129627</v>
      </c>
    </row>
    <row r="236" spans="1:6">
      <c r="A236" s="198" t="s">
        <v>1106</v>
      </c>
      <c r="B236" s="235">
        <v>0.1</v>
      </c>
      <c r="C236" t="s">
        <v>1101</v>
      </c>
      <c r="D236" t="s">
        <v>1102</v>
      </c>
      <c r="E236" t="s">
        <v>922</v>
      </c>
      <c r="F236" s="207">
        <v>43672.410798611112</v>
      </c>
    </row>
    <row r="237" spans="1:6">
      <c r="A237" s="198" t="s">
        <v>1398</v>
      </c>
      <c r="B237" s="235">
        <v>8.9999999999999993E-3</v>
      </c>
      <c r="C237" t="s">
        <v>1324</v>
      </c>
      <c r="D237" t="s">
        <v>313</v>
      </c>
      <c r="E237" t="s">
        <v>922</v>
      </c>
      <c r="F237" s="207">
        <v>42395.573738425926</v>
      </c>
    </row>
    <row r="238" spans="1:6">
      <c r="A238" s="198" t="s">
        <v>1801</v>
      </c>
      <c r="B238" s="235">
        <v>0.02</v>
      </c>
      <c r="C238" t="s">
        <v>1757</v>
      </c>
      <c r="D238" t="s">
        <v>315</v>
      </c>
      <c r="E238" t="s">
        <v>922</v>
      </c>
      <c r="F238" s="207">
        <v>42347.501400462963</v>
      </c>
    </row>
    <row r="239" spans="1:6">
      <c r="A239" s="198" t="s">
        <v>1399</v>
      </c>
      <c r="B239" s="235">
        <v>8.9999999999999993E-3</v>
      </c>
      <c r="C239" t="s">
        <v>1324</v>
      </c>
      <c r="D239" t="s">
        <v>313</v>
      </c>
      <c r="E239" t="s">
        <v>922</v>
      </c>
      <c r="F239" s="207">
        <v>42395.573738425926</v>
      </c>
    </row>
    <row r="240" spans="1:6">
      <c r="A240" s="198" t="s">
        <v>2113</v>
      </c>
      <c r="B240" s="235">
        <v>0.1</v>
      </c>
      <c r="C240" t="s">
        <v>2104</v>
      </c>
      <c r="D240" t="s">
        <v>2105</v>
      </c>
      <c r="E240" t="s">
        <v>922</v>
      </c>
      <c r="F240" s="207">
        <v>43069.636192129627</v>
      </c>
    </row>
    <row r="241" spans="1:6">
      <c r="A241" s="198" t="s">
        <v>1799</v>
      </c>
      <c r="B241" s="235">
        <v>0.02</v>
      </c>
      <c r="C241" t="s">
        <v>1757</v>
      </c>
      <c r="D241" t="s">
        <v>315</v>
      </c>
      <c r="E241" t="s">
        <v>922</v>
      </c>
      <c r="F241" s="207">
        <v>42347.501400462963</v>
      </c>
    </row>
    <row r="242" spans="1:6">
      <c r="A242" s="198" t="s">
        <v>2083</v>
      </c>
      <c r="B242" s="235">
        <v>5.0000000000000001E-3</v>
      </c>
      <c r="C242" t="s">
        <v>2077</v>
      </c>
      <c r="D242" t="s">
        <v>2927</v>
      </c>
      <c r="E242" t="s">
        <v>922</v>
      </c>
      <c r="F242" s="207">
        <v>42341.680462962962</v>
      </c>
    </row>
    <row r="243" spans="1:6">
      <c r="A243" s="198" t="s">
        <v>1802</v>
      </c>
      <c r="B243" s="235">
        <v>0.02</v>
      </c>
      <c r="C243" t="s">
        <v>1757</v>
      </c>
      <c r="D243" t="s">
        <v>315</v>
      </c>
      <c r="E243" t="s">
        <v>922</v>
      </c>
      <c r="F243" s="207">
        <v>42347.501400462963</v>
      </c>
    </row>
    <row r="244" spans="1:6">
      <c r="A244" s="198" t="s">
        <v>2733</v>
      </c>
      <c r="B244" s="235">
        <v>0.1</v>
      </c>
      <c r="C244" t="s">
        <v>2709</v>
      </c>
      <c r="D244" t="s">
        <v>2710</v>
      </c>
      <c r="E244" t="s">
        <v>922</v>
      </c>
      <c r="F244" s="207">
        <v>43664.69363425926</v>
      </c>
    </row>
    <row r="245" spans="1:6">
      <c r="A245" s="198" t="s">
        <v>1400</v>
      </c>
      <c r="B245" s="235">
        <v>8.9999999999999993E-3</v>
      </c>
      <c r="C245" t="s">
        <v>1324</v>
      </c>
      <c r="D245" t="s">
        <v>313</v>
      </c>
      <c r="E245" t="s">
        <v>922</v>
      </c>
      <c r="F245" s="207">
        <v>42395.573738425926</v>
      </c>
    </row>
    <row r="246" spans="1:6">
      <c r="A246" s="198" t="s">
        <v>1198</v>
      </c>
      <c r="B246" s="235">
        <v>0.1</v>
      </c>
      <c r="C246" t="s">
        <v>1184</v>
      </c>
      <c r="D246" t="s">
        <v>1185</v>
      </c>
      <c r="E246" t="s">
        <v>922</v>
      </c>
      <c r="F246" s="207">
        <v>41620.491724537038</v>
      </c>
    </row>
    <row r="247" spans="1:6">
      <c r="A247" s="198" t="s">
        <v>1199</v>
      </c>
      <c r="B247" s="235">
        <v>0.1</v>
      </c>
      <c r="C247" t="s">
        <v>1184</v>
      </c>
      <c r="D247" t="s">
        <v>1185</v>
      </c>
      <c r="E247" t="s">
        <v>922</v>
      </c>
      <c r="F247" s="207">
        <v>41620.491724537038</v>
      </c>
    </row>
    <row r="248" spans="1:6">
      <c r="A248" s="198" t="s">
        <v>1200</v>
      </c>
      <c r="B248" s="235">
        <v>0.1</v>
      </c>
      <c r="C248" t="s">
        <v>1184</v>
      </c>
      <c r="D248" t="s">
        <v>1185</v>
      </c>
      <c r="E248" t="s">
        <v>922</v>
      </c>
      <c r="F248" s="207">
        <v>41620.491724537038</v>
      </c>
    </row>
    <row r="249" spans="1:6">
      <c r="A249" s="198" t="s">
        <v>1201</v>
      </c>
      <c r="B249" s="235">
        <v>0.1</v>
      </c>
      <c r="C249" t="s">
        <v>1184</v>
      </c>
      <c r="D249" t="s">
        <v>1185</v>
      </c>
      <c r="E249" t="s">
        <v>922</v>
      </c>
      <c r="F249" s="207">
        <v>41620.491724537038</v>
      </c>
    </row>
    <row r="250" spans="1:6">
      <c r="A250" s="198" t="s">
        <v>1202</v>
      </c>
      <c r="B250" s="235">
        <v>0.1</v>
      </c>
      <c r="C250" t="s">
        <v>1184</v>
      </c>
      <c r="D250" t="s">
        <v>1185</v>
      </c>
      <c r="E250" t="s">
        <v>922</v>
      </c>
      <c r="F250" s="207">
        <v>41620.491724537038</v>
      </c>
    </row>
    <row r="251" spans="1:6">
      <c r="A251" s="198" t="s">
        <v>1203</v>
      </c>
      <c r="B251" s="235">
        <v>0.1</v>
      </c>
      <c r="C251" t="s">
        <v>1184</v>
      </c>
      <c r="D251" t="s">
        <v>1185</v>
      </c>
      <c r="E251" t="s">
        <v>922</v>
      </c>
      <c r="F251" s="207">
        <v>41620.491724537038</v>
      </c>
    </row>
    <row r="252" spans="1:6">
      <c r="A252" s="198" t="s">
        <v>1204</v>
      </c>
      <c r="B252" s="235">
        <v>0.1</v>
      </c>
      <c r="C252" t="s">
        <v>1184</v>
      </c>
      <c r="D252" t="s">
        <v>1185</v>
      </c>
      <c r="E252" t="s">
        <v>922</v>
      </c>
      <c r="F252" s="207">
        <v>41620.491724537038</v>
      </c>
    </row>
    <row r="253" spans="1:6">
      <c r="A253" s="198" t="s">
        <v>1107</v>
      </c>
      <c r="B253" s="235">
        <v>0.1</v>
      </c>
      <c r="C253" t="s">
        <v>1101</v>
      </c>
      <c r="D253" t="s">
        <v>1102</v>
      </c>
      <c r="E253" t="s">
        <v>922</v>
      </c>
      <c r="F253" s="207">
        <v>43672.410798611112</v>
      </c>
    </row>
    <row r="254" spans="1:6">
      <c r="A254" s="198" t="s">
        <v>1040</v>
      </c>
      <c r="B254" s="235">
        <v>0.1</v>
      </c>
      <c r="C254" t="s">
        <v>1036</v>
      </c>
      <c r="D254" t="s">
        <v>1037</v>
      </c>
      <c r="E254" t="s">
        <v>922</v>
      </c>
      <c r="F254" s="207">
        <v>41620.478402777779</v>
      </c>
    </row>
    <row r="255" spans="1:6">
      <c r="A255" s="198" t="s">
        <v>1205</v>
      </c>
      <c r="B255" s="235">
        <v>0.1</v>
      </c>
      <c r="C255" t="s">
        <v>1184</v>
      </c>
      <c r="D255" t="s">
        <v>1185</v>
      </c>
      <c r="E255" t="s">
        <v>922</v>
      </c>
      <c r="F255" s="207">
        <v>41620.491724537038</v>
      </c>
    </row>
    <row r="256" spans="1:6">
      <c r="A256" s="198" t="s">
        <v>1206</v>
      </c>
      <c r="B256" s="235">
        <v>0.1</v>
      </c>
      <c r="C256" t="s">
        <v>1184</v>
      </c>
      <c r="D256" t="s">
        <v>1185</v>
      </c>
      <c r="E256" t="s">
        <v>922</v>
      </c>
      <c r="F256" s="207">
        <v>41620.491724537038</v>
      </c>
    </row>
    <row r="257" spans="1:6">
      <c r="A257" s="198" t="s">
        <v>1207</v>
      </c>
      <c r="B257" s="235">
        <v>0.1</v>
      </c>
      <c r="C257" t="s">
        <v>1184</v>
      </c>
      <c r="D257" t="s">
        <v>1185</v>
      </c>
      <c r="E257" t="s">
        <v>922</v>
      </c>
      <c r="F257" s="207">
        <v>41620.491724537038</v>
      </c>
    </row>
    <row r="258" spans="1:6">
      <c r="A258" s="198" t="s">
        <v>1208</v>
      </c>
      <c r="B258" s="235">
        <v>0.1</v>
      </c>
      <c r="C258" t="s">
        <v>1184</v>
      </c>
      <c r="D258" t="s">
        <v>1185</v>
      </c>
      <c r="E258" t="s">
        <v>922</v>
      </c>
      <c r="F258" s="207">
        <v>41620.491724537038</v>
      </c>
    </row>
    <row r="259" spans="1:6">
      <c r="A259" s="198" t="s">
        <v>1209</v>
      </c>
      <c r="B259" s="235">
        <v>0.1</v>
      </c>
      <c r="C259" t="s">
        <v>1184</v>
      </c>
      <c r="D259" t="s">
        <v>1185</v>
      </c>
      <c r="E259" t="s">
        <v>922</v>
      </c>
      <c r="F259" s="207">
        <v>41620.491724537038</v>
      </c>
    </row>
    <row r="260" spans="1:6">
      <c r="A260" s="198" t="s">
        <v>1210</v>
      </c>
      <c r="B260" s="235">
        <v>0.1</v>
      </c>
      <c r="C260" t="s">
        <v>1184</v>
      </c>
      <c r="D260" t="s">
        <v>1185</v>
      </c>
      <c r="E260" t="s">
        <v>922</v>
      </c>
      <c r="F260" s="207">
        <v>41620.491724537038</v>
      </c>
    </row>
    <row r="261" spans="1:6">
      <c r="A261" s="198" t="s">
        <v>1211</v>
      </c>
      <c r="B261" s="235">
        <v>0.1</v>
      </c>
      <c r="C261" t="s">
        <v>1184</v>
      </c>
      <c r="D261" t="s">
        <v>1185</v>
      </c>
      <c r="E261" t="s">
        <v>922</v>
      </c>
      <c r="F261" s="207">
        <v>41620.491724537038</v>
      </c>
    </row>
    <row r="262" spans="1:6">
      <c r="A262" s="198" t="s">
        <v>1212</v>
      </c>
      <c r="B262" s="235">
        <v>0.1</v>
      </c>
      <c r="C262" t="s">
        <v>1184</v>
      </c>
      <c r="D262" t="s">
        <v>1185</v>
      </c>
      <c r="E262" t="s">
        <v>922</v>
      </c>
      <c r="F262" s="207">
        <v>41620.491724537038</v>
      </c>
    </row>
    <row r="263" spans="1:6">
      <c r="A263" s="198" t="s">
        <v>1213</v>
      </c>
      <c r="B263" s="235">
        <v>0.1</v>
      </c>
      <c r="C263" t="s">
        <v>1184</v>
      </c>
      <c r="D263" t="s">
        <v>1185</v>
      </c>
      <c r="E263" t="s">
        <v>922</v>
      </c>
      <c r="F263" s="207">
        <v>41620.491724537038</v>
      </c>
    </row>
    <row r="264" spans="1:6">
      <c r="A264" s="198" t="s">
        <v>1214</v>
      </c>
      <c r="B264" s="235">
        <v>0.1</v>
      </c>
      <c r="C264" t="s">
        <v>1184</v>
      </c>
      <c r="D264" t="s">
        <v>1185</v>
      </c>
      <c r="E264" t="s">
        <v>922</v>
      </c>
      <c r="F264" s="207">
        <v>41620.491724537038</v>
      </c>
    </row>
    <row r="265" spans="1:6">
      <c r="A265" s="198" t="s">
        <v>1215</v>
      </c>
      <c r="B265" s="235">
        <v>0.1</v>
      </c>
      <c r="C265" t="s">
        <v>1184</v>
      </c>
      <c r="D265" t="s">
        <v>1185</v>
      </c>
      <c r="E265" t="s">
        <v>922</v>
      </c>
      <c r="F265" s="207">
        <v>41620.491724537038</v>
      </c>
    </row>
    <row r="266" spans="1:6">
      <c r="A266" s="198" t="s">
        <v>1216</v>
      </c>
      <c r="B266" s="235">
        <v>0.1</v>
      </c>
      <c r="C266" t="s">
        <v>1184</v>
      </c>
      <c r="D266" t="s">
        <v>1185</v>
      </c>
      <c r="E266" t="s">
        <v>922</v>
      </c>
      <c r="F266" s="207">
        <v>41620.491724537038</v>
      </c>
    </row>
    <row r="267" spans="1:6">
      <c r="A267" s="198" t="s">
        <v>1217</v>
      </c>
      <c r="B267" s="235">
        <v>0.1</v>
      </c>
      <c r="C267" t="s">
        <v>1184</v>
      </c>
      <c r="D267" t="s">
        <v>1185</v>
      </c>
      <c r="E267" t="s">
        <v>922</v>
      </c>
      <c r="F267" s="207">
        <v>41620.491724537038</v>
      </c>
    </row>
    <row r="268" spans="1:6">
      <c r="A268" s="198" t="s">
        <v>2198</v>
      </c>
      <c r="B268" s="235">
        <v>0.1</v>
      </c>
      <c r="C268" t="s">
        <v>2199</v>
      </c>
      <c r="D268" t="s">
        <v>2935</v>
      </c>
      <c r="E268" t="s">
        <v>922</v>
      </c>
      <c r="F268" s="207">
        <v>44168.520844907405</v>
      </c>
    </row>
    <row r="269" spans="1:6">
      <c r="A269" s="198" t="s">
        <v>2200</v>
      </c>
      <c r="B269" s="235">
        <v>0.1</v>
      </c>
      <c r="C269" t="s">
        <v>2199</v>
      </c>
      <c r="D269" t="s">
        <v>2935</v>
      </c>
      <c r="E269" t="s">
        <v>922</v>
      </c>
      <c r="F269" s="207">
        <v>44168.520844907405</v>
      </c>
    </row>
    <row r="270" spans="1:6">
      <c r="A270" s="198" t="s">
        <v>2201</v>
      </c>
      <c r="B270" s="235">
        <v>0.1</v>
      </c>
      <c r="C270" t="s">
        <v>2199</v>
      </c>
      <c r="D270" t="s">
        <v>2935</v>
      </c>
      <c r="E270" t="s">
        <v>922</v>
      </c>
      <c r="F270" s="207">
        <v>44168.520844907405</v>
      </c>
    </row>
    <row r="271" spans="1:6">
      <c r="A271" s="198" t="s">
        <v>1401</v>
      </c>
      <c r="B271" s="235">
        <v>8.9999999999999993E-3</v>
      </c>
      <c r="C271" t="s">
        <v>1324</v>
      </c>
      <c r="D271" t="s">
        <v>313</v>
      </c>
      <c r="E271" t="s">
        <v>922</v>
      </c>
      <c r="F271" s="207">
        <v>42395.573738425926</v>
      </c>
    </row>
    <row r="272" spans="1:6">
      <c r="A272" s="198" t="s">
        <v>1402</v>
      </c>
      <c r="B272" s="235">
        <v>8.9999999999999993E-3</v>
      </c>
      <c r="C272" t="s">
        <v>1324</v>
      </c>
      <c r="D272" t="s">
        <v>313</v>
      </c>
      <c r="E272" t="s">
        <v>922</v>
      </c>
      <c r="F272" s="207">
        <v>42395.573738425926</v>
      </c>
    </row>
    <row r="273" spans="1:6">
      <c r="A273" s="198" t="s">
        <v>2210</v>
      </c>
      <c r="B273" s="235">
        <v>8.9999999999999993E-3</v>
      </c>
      <c r="C273" t="s">
        <v>2206</v>
      </c>
      <c r="D273" t="s">
        <v>2207</v>
      </c>
      <c r="E273" t="s">
        <v>922</v>
      </c>
      <c r="F273" s="207">
        <v>43069.642013888886</v>
      </c>
    </row>
    <row r="274" spans="1:6">
      <c r="A274" s="198" t="s">
        <v>2211</v>
      </c>
      <c r="B274" s="235">
        <v>8.9999999999999993E-3</v>
      </c>
      <c r="C274" t="s">
        <v>2206</v>
      </c>
      <c r="D274" t="s">
        <v>2207</v>
      </c>
      <c r="E274" t="s">
        <v>922</v>
      </c>
      <c r="F274" s="207">
        <v>43069.642013888886</v>
      </c>
    </row>
    <row r="275" spans="1:6">
      <c r="A275" s="198" t="s">
        <v>1403</v>
      </c>
      <c r="B275" s="235">
        <v>8.9999999999999993E-3</v>
      </c>
      <c r="C275" t="s">
        <v>1324</v>
      </c>
      <c r="D275" t="s">
        <v>313</v>
      </c>
      <c r="E275" t="s">
        <v>922</v>
      </c>
      <c r="F275" s="207">
        <v>42395.573738425926</v>
      </c>
    </row>
    <row r="276" spans="1:6">
      <c r="A276" s="198" t="s">
        <v>1804</v>
      </c>
      <c r="B276" s="235">
        <v>0.02</v>
      </c>
      <c r="C276" t="s">
        <v>1757</v>
      </c>
      <c r="D276" t="s">
        <v>315</v>
      </c>
      <c r="E276" t="s">
        <v>922</v>
      </c>
      <c r="F276" s="207">
        <v>42347.501400462963</v>
      </c>
    </row>
    <row r="277" spans="1:6">
      <c r="A277" s="198" t="s">
        <v>1803</v>
      </c>
      <c r="B277" s="235">
        <v>0.02</v>
      </c>
      <c r="C277" t="s">
        <v>1757</v>
      </c>
      <c r="D277" t="s">
        <v>315</v>
      </c>
      <c r="E277" t="s">
        <v>922</v>
      </c>
      <c r="F277" s="207">
        <v>42347.501400462963</v>
      </c>
    </row>
    <row r="278" spans="1:6">
      <c r="A278" s="198" t="s">
        <v>1041</v>
      </c>
      <c r="B278" s="235">
        <v>0.1</v>
      </c>
      <c r="C278" t="s">
        <v>1036</v>
      </c>
      <c r="D278" t="s">
        <v>1037</v>
      </c>
      <c r="E278" t="s">
        <v>922</v>
      </c>
      <c r="F278" s="207">
        <v>41620.478402777779</v>
      </c>
    </row>
    <row r="279" spans="1:6">
      <c r="A279" s="198" t="s">
        <v>973</v>
      </c>
      <c r="B279" s="235">
        <v>0.01</v>
      </c>
      <c r="C279" t="s">
        <v>940</v>
      </c>
      <c r="D279" t="s">
        <v>309</v>
      </c>
      <c r="E279" t="s">
        <v>922</v>
      </c>
      <c r="F279" s="207">
        <v>44168.620891203704</v>
      </c>
    </row>
    <row r="280" spans="1:6">
      <c r="A280" s="198" t="s">
        <v>973</v>
      </c>
      <c r="B280" s="235">
        <v>0.02</v>
      </c>
      <c r="C280" t="s">
        <v>1757</v>
      </c>
      <c r="D280" t="s">
        <v>315</v>
      </c>
      <c r="E280" t="s">
        <v>922</v>
      </c>
      <c r="F280" s="207">
        <v>42347.501400462963</v>
      </c>
    </row>
    <row r="281" spans="1:6">
      <c r="A281" s="198" t="s">
        <v>1404</v>
      </c>
      <c r="B281" s="235">
        <v>8.9999999999999993E-3</v>
      </c>
      <c r="C281" t="s">
        <v>1324</v>
      </c>
      <c r="D281" t="s">
        <v>313</v>
      </c>
      <c r="E281" t="s">
        <v>922</v>
      </c>
      <c r="F281" s="207">
        <v>42395.573738425926</v>
      </c>
    </row>
    <row r="282" spans="1:6">
      <c r="A282" s="198" t="s">
        <v>1405</v>
      </c>
      <c r="B282" s="235">
        <v>8.9999999999999993E-3</v>
      </c>
      <c r="C282" t="s">
        <v>1324</v>
      </c>
      <c r="D282" t="s">
        <v>313</v>
      </c>
      <c r="E282" t="s">
        <v>922</v>
      </c>
      <c r="F282" s="207">
        <v>42395.573738425926</v>
      </c>
    </row>
    <row r="283" spans="1:6">
      <c r="A283" s="198" t="s">
        <v>1406</v>
      </c>
      <c r="B283" s="235">
        <v>8.9999999999999993E-3</v>
      </c>
      <c r="C283" t="s">
        <v>1324</v>
      </c>
      <c r="D283" t="s">
        <v>313</v>
      </c>
      <c r="E283" t="s">
        <v>922</v>
      </c>
      <c r="F283" s="207">
        <v>42395.573738425926</v>
      </c>
    </row>
    <row r="284" spans="1:6">
      <c r="A284" s="198" t="s">
        <v>974</v>
      </c>
      <c r="B284" s="235">
        <v>0.01</v>
      </c>
      <c r="C284" t="s">
        <v>940</v>
      </c>
      <c r="D284" t="s">
        <v>309</v>
      </c>
      <c r="E284" t="s">
        <v>922</v>
      </c>
      <c r="F284" s="207">
        <v>44168.620891203704</v>
      </c>
    </row>
    <row r="285" spans="1:6">
      <c r="A285" s="198" t="s">
        <v>1805</v>
      </c>
      <c r="B285" s="235">
        <v>0.02</v>
      </c>
      <c r="C285" t="s">
        <v>1757</v>
      </c>
      <c r="D285" t="s">
        <v>315</v>
      </c>
      <c r="E285" t="s">
        <v>922</v>
      </c>
      <c r="F285" s="207">
        <v>42347.501400462963</v>
      </c>
    </row>
    <row r="286" spans="1:6">
      <c r="A286" s="198" t="s">
        <v>1806</v>
      </c>
      <c r="B286" s="235">
        <v>0.02</v>
      </c>
      <c r="C286" t="s">
        <v>1757</v>
      </c>
      <c r="D286" t="s">
        <v>315</v>
      </c>
      <c r="E286" t="s">
        <v>922</v>
      </c>
      <c r="F286" s="207">
        <v>42347.501400462963</v>
      </c>
    </row>
    <row r="287" spans="1:6">
      <c r="A287" s="198" t="s">
        <v>1807</v>
      </c>
      <c r="B287" s="235">
        <v>0.02</v>
      </c>
      <c r="C287" t="s">
        <v>1757</v>
      </c>
      <c r="D287" t="s">
        <v>315</v>
      </c>
      <c r="E287" t="s">
        <v>922</v>
      </c>
      <c r="F287" s="207">
        <v>42347.501400462963</v>
      </c>
    </row>
    <row r="288" spans="1:6">
      <c r="A288" s="198" t="s">
        <v>1218</v>
      </c>
      <c r="B288" s="235">
        <v>0.1</v>
      </c>
      <c r="C288" t="s">
        <v>1184</v>
      </c>
      <c r="D288" t="s">
        <v>1185</v>
      </c>
      <c r="E288" t="s">
        <v>922</v>
      </c>
      <c r="F288" s="207">
        <v>41620.491724537038</v>
      </c>
    </row>
    <row r="289" spans="1:6">
      <c r="A289" s="198" t="s">
        <v>975</v>
      </c>
      <c r="B289" s="235">
        <v>0.01</v>
      </c>
      <c r="C289" t="s">
        <v>940</v>
      </c>
      <c r="D289" t="s">
        <v>309</v>
      </c>
      <c r="E289" t="s">
        <v>922</v>
      </c>
      <c r="F289" s="207">
        <v>44168.620891203704</v>
      </c>
    </row>
    <row r="290" spans="1:6">
      <c r="A290" s="198" t="s">
        <v>976</v>
      </c>
      <c r="B290" s="235">
        <v>0.01</v>
      </c>
      <c r="C290" t="s">
        <v>940</v>
      </c>
      <c r="D290" t="s">
        <v>309</v>
      </c>
      <c r="E290" t="s">
        <v>922</v>
      </c>
      <c r="F290" s="207">
        <v>44168.620891203704</v>
      </c>
    </row>
    <row r="291" spans="1:6">
      <c r="A291" s="198" t="s">
        <v>977</v>
      </c>
      <c r="B291" s="235">
        <v>0.01</v>
      </c>
      <c r="C291" t="s">
        <v>940</v>
      </c>
      <c r="D291" t="s">
        <v>309</v>
      </c>
      <c r="E291" t="s">
        <v>922</v>
      </c>
      <c r="F291" s="207">
        <v>44168.620891203704</v>
      </c>
    </row>
    <row r="292" spans="1:6">
      <c r="A292" s="198" t="s">
        <v>1407</v>
      </c>
      <c r="B292" s="235">
        <v>8.9999999999999993E-3</v>
      </c>
      <c r="C292" t="s">
        <v>1324</v>
      </c>
      <c r="D292" t="s">
        <v>313</v>
      </c>
      <c r="E292" t="s">
        <v>922</v>
      </c>
      <c r="F292" s="207">
        <v>42395.573738425926</v>
      </c>
    </row>
    <row r="293" spans="1:6">
      <c r="A293" s="198" t="s">
        <v>1408</v>
      </c>
      <c r="B293" s="235">
        <v>8.9999999999999993E-3</v>
      </c>
      <c r="C293" t="s">
        <v>1324</v>
      </c>
      <c r="D293" t="s">
        <v>313</v>
      </c>
      <c r="E293" t="s">
        <v>922</v>
      </c>
      <c r="F293" s="207">
        <v>42395.573738425926</v>
      </c>
    </row>
    <row r="294" spans="1:6">
      <c r="A294" s="198" t="s">
        <v>1108</v>
      </c>
      <c r="B294" s="235">
        <v>0.1</v>
      </c>
      <c r="C294" t="s">
        <v>1101</v>
      </c>
      <c r="D294" t="s">
        <v>1102</v>
      </c>
      <c r="E294" t="s">
        <v>922</v>
      </c>
      <c r="F294" s="207">
        <v>43672.410798611112</v>
      </c>
    </row>
    <row r="295" spans="1:6">
      <c r="A295" s="198" t="s">
        <v>1109</v>
      </c>
      <c r="B295" s="235">
        <v>0.1</v>
      </c>
      <c r="C295" t="s">
        <v>1101</v>
      </c>
      <c r="D295" t="s">
        <v>1102</v>
      </c>
      <c r="E295" t="s">
        <v>922</v>
      </c>
      <c r="F295" s="207">
        <v>43672.410798611112</v>
      </c>
    </row>
    <row r="296" spans="1:6">
      <c r="A296" s="198" t="s">
        <v>1042</v>
      </c>
      <c r="B296" s="235">
        <v>0.1</v>
      </c>
      <c r="C296" t="s">
        <v>1036</v>
      </c>
      <c r="D296" t="s">
        <v>1037</v>
      </c>
      <c r="E296" t="s">
        <v>922</v>
      </c>
      <c r="F296" s="207">
        <v>41620.478402777779</v>
      </c>
    </row>
    <row r="297" spans="1:6">
      <c r="A297" s="198" t="s">
        <v>1409</v>
      </c>
      <c r="B297" s="235">
        <v>8.9999999999999993E-3</v>
      </c>
      <c r="C297" t="s">
        <v>1324</v>
      </c>
      <c r="D297" t="s">
        <v>313</v>
      </c>
      <c r="E297" t="s">
        <v>922</v>
      </c>
      <c r="F297" s="207">
        <v>42395.573738425926</v>
      </c>
    </row>
    <row r="298" spans="1:6">
      <c r="A298" s="198" t="s">
        <v>1219</v>
      </c>
      <c r="B298" s="235">
        <v>0.1</v>
      </c>
      <c r="C298" t="s">
        <v>1184</v>
      </c>
      <c r="D298" t="s">
        <v>1185</v>
      </c>
      <c r="E298" t="s">
        <v>922</v>
      </c>
      <c r="F298" s="207">
        <v>41620.491724537038</v>
      </c>
    </row>
    <row r="299" spans="1:6">
      <c r="A299" s="198" t="s">
        <v>1410</v>
      </c>
      <c r="B299" s="235">
        <v>8.9999999999999993E-3</v>
      </c>
      <c r="C299" t="s">
        <v>1324</v>
      </c>
      <c r="D299" t="s">
        <v>313</v>
      </c>
      <c r="E299" t="s">
        <v>922</v>
      </c>
      <c r="F299" s="207">
        <v>42395.573738425926</v>
      </c>
    </row>
    <row r="300" spans="1:6">
      <c r="A300" s="198" t="s">
        <v>2013</v>
      </c>
      <c r="B300" s="235">
        <v>0.1</v>
      </c>
      <c r="C300" t="s">
        <v>2012</v>
      </c>
      <c r="D300" t="s">
        <v>2921</v>
      </c>
      <c r="E300" t="s">
        <v>922</v>
      </c>
      <c r="F300" s="207">
        <v>44168.631655092591</v>
      </c>
    </row>
    <row r="301" spans="1:6">
      <c r="A301" s="198" t="s">
        <v>1411</v>
      </c>
      <c r="B301" s="235">
        <v>8.9999999999999993E-3</v>
      </c>
      <c r="C301" t="s">
        <v>1324</v>
      </c>
      <c r="D301" t="s">
        <v>313</v>
      </c>
      <c r="E301" t="s">
        <v>922</v>
      </c>
      <c r="F301" s="207">
        <v>42395.573738425926</v>
      </c>
    </row>
    <row r="302" spans="1:6">
      <c r="A302" s="198" t="s">
        <v>978</v>
      </c>
      <c r="B302" s="235">
        <v>0.01</v>
      </c>
      <c r="C302" t="s">
        <v>940</v>
      </c>
      <c r="D302" t="s">
        <v>309</v>
      </c>
      <c r="E302" t="s">
        <v>922</v>
      </c>
      <c r="F302" s="207">
        <v>44168.620891203704</v>
      </c>
    </row>
    <row r="303" spans="1:6">
      <c r="A303" s="198" t="s">
        <v>979</v>
      </c>
      <c r="B303" s="235">
        <v>0.01</v>
      </c>
      <c r="C303" t="s">
        <v>940</v>
      </c>
      <c r="D303" t="s">
        <v>309</v>
      </c>
      <c r="E303" t="s">
        <v>922</v>
      </c>
      <c r="F303" s="207">
        <v>44168.620891203704</v>
      </c>
    </row>
    <row r="304" spans="1:6">
      <c r="A304" s="198" t="s">
        <v>1110</v>
      </c>
      <c r="B304" s="235">
        <v>0.1</v>
      </c>
      <c r="C304" t="s">
        <v>1101</v>
      </c>
      <c r="D304" t="s">
        <v>1102</v>
      </c>
      <c r="E304" t="s">
        <v>922</v>
      </c>
      <c r="F304" s="207">
        <v>43672.410798611112</v>
      </c>
    </row>
    <row r="305" spans="1:6">
      <c r="A305" s="198" t="s">
        <v>1412</v>
      </c>
      <c r="B305" s="235">
        <v>8.9999999999999993E-3</v>
      </c>
      <c r="C305" t="s">
        <v>1324</v>
      </c>
      <c r="D305" t="s">
        <v>313</v>
      </c>
      <c r="E305" t="s">
        <v>922</v>
      </c>
      <c r="F305" s="207">
        <v>42395.573738425926</v>
      </c>
    </row>
    <row r="306" spans="1:6">
      <c r="A306" s="198" t="s">
        <v>980</v>
      </c>
      <c r="B306" s="235">
        <v>0.01</v>
      </c>
      <c r="C306" t="s">
        <v>940</v>
      </c>
      <c r="D306" t="s">
        <v>309</v>
      </c>
      <c r="E306" t="s">
        <v>922</v>
      </c>
      <c r="F306" s="207">
        <v>44168.620891203704</v>
      </c>
    </row>
    <row r="307" spans="1:6">
      <c r="A307" s="198" t="s">
        <v>981</v>
      </c>
      <c r="B307" s="235">
        <v>0.01</v>
      </c>
      <c r="C307" t="s">
        <v>940</v>
      </c>
      <c r="D307" t="s">
        <v>309</v>
      </c>
      <c r="E307" t="s">
        <v>922</v>
      </c>
      <c r="F307" s="207">
        <v>44168.620891203704</v>
      </c>
    </row>
    <row r="308" spans="1:6">
      <c r="A308" s="198" t="s">
        <v>1413</v>
      </c>
      <c r="B308" s="235">
        <v>8.9999999999999993E-3</v>
      </c>
      <c r="C308" t="s">
        <v>1324</v>
      </c>
      <c r="D308" t="s">
        <v>313</v>
      </c>
      <c r="E308" t="s">
        <v>922</v>
      </c>
      <c r="F308" s="207">
        <v>42395.573738425926</v>
      </c>
    </row>
    <row r="309" spans="1:6">
      <c r="A309" s="198" t="s">
        <v>2936</v>
      </c>
      <c r="B309" s="235">
        <v>0.1</v>
      </c>
      <c r="C309" t="s">
        <v>2199</v>
      </c>
      <c r="D309" t="s">
        <v>2935</v>
      </c>
      <c r="E309" t="s">
        <v>922</v>
      </c>
      <c r="F309" s="207">
        <v>44168.520844907405</v>
      </c>
    </row>
    <row r="310" spans="1:6">
      <c r="A310" s="198" t="s">
        <v>2937</v>
      </c>
      <c r="B310" s="235">
        <v>0.1</v>
      </c>
      <c r="C310" t="s">
        <v>2199</v>
      </c>
      <c r="D310" t="s">
        <v>2935</v>
      </c>
      <c r="E310" t="s">
        <v>922</v>
      </c>
      <c r="F310" s="207">
        <v>44168.520844907405</v>
      </c>
    </row>
    <row r="311" spans="1:6">
      <c r="A311" s="198" t="s">
        <v>2938</v>
      </c>
      <c r="B311" s="235">
        <v>0.1</v>
      </c>
      <c r="C311" t="s">
        <v>2199</v>
      </c>
      <c r="D311" t="s">
        <v>2935</v>
      </c>
      <c r="E311" t="s">
        <v>922</v>
      </c>
      <c r="F311" s="207">
        <v>44168.520844907405</v>
      </c>
    </row>
    <row r="312" spans="1:6">
      <c r="A312" s="198" t="s">
        <v>1414</v>
      </c>
      <c r="B312" s="235">
        <v>8.9999999999999993E-3</v>
      </c>
      <c r="C312" t="s">
        <v>1324</v>
      </c>
      <c r="D312" t="s">
        <v>313</v>
      </c>
      <c r="E312" t="s">
        <v>922</v>
      </c>
      <c r="F312" s="207">
        <v>42395.573738425926</v>
      </c>
    </row>
    <row r="313" spans="1:6">
      <c r="A313" s="198" t="s">
        <v>982</v>
      </c>
      <c r="B313" s="235">
        <v>0.01</v>
      </c>
      <c r="C313" t="s">
        <v>940</v>
      </c>
      <c r="D313" t="s">
        <v>309</v>
      </c>
      <c r="E313" t="s">
        <v>922</v>
      </c>
      <c r="F313" s="207">
        <v>44168.620891203704</v>
      </c>
    </row>
    <row r="314" spans="1:6">
      <c r="A314" s="198" t="s">
        <v>1415</v>
      </c>
      <c r="B314" s="235">
        <v>8.9999999999999993E-3</v>
      </c>
      <c r="C314" t="s">
        <v>1324</v>
      </c>
      <c r="D314" t="s">
        <v>313</v>
      </c>
      <c r="E314" t="s">
        <v>922</v>
      </c>
      <c r="F314" s="207">
        <v>42395.573738425926</v>
      </c>
    </row>
    <row r="315" spans="1:6">
      <c r="A315" s="198" t="s">
        <v>983</v>
      </c>
      <c r="B315" s="235">
        <v>0.01</v>
      </c>
      <c r="C315" t="s">
        <v>940</v>
      </c>
      <c r="D315" t="s">
        <v>309</v>
      </c>
      <c r="E315" t="s">
        <v>922</v>
      </c>
      <c r="F315" s="207">
        <v>44168.620891203704</v>
      </c>
    </row>
    <row r="316" spans="1:6">
      <c r="A316" s="198" t="s">
        <v>1298</v>
      </c>
      <c r="B316" s="235">
        <v>0.1</v>
      </c>
      <c r="C316" t="s">
        <v>1299</v>
      </c>
      <c r="D316" t="s">
        <v>1300</v>
      </c>
      <c r="E316" t="s">
        <v>922</v>
      </c>
      <c r="F316" s="207">
        <v>42341.656828703701</v>
      </c>
    </row>
    <row r="317" spans="1:6">
      <c r="A317" s="198" t="s">
        <v>1809</v>
      </c>
      <c r="B317" s="235">
        <v>0.02</v>
      </c>
      <c r="C317" t="s">
        <v>1757</v>
      </c>
      <c r="D317" t="s">
        <v>315</v>
      </c>
      <c r="E317" t="s">
        <v>922</v>
      </c>
      <c r="F317" s="207">
        <v>42347.501400462963</v>
      </c>
    </row>
    <row r="318" spans="1:6">
      <c r="A318" s="198" t="s">
        <v>1808</v>
      </c>
      <c r="B318" s="235">
        <v>0.02</v>
      </c>
      <c r="C318" t="s">
        <v>1757</v>
      </c>
      <c r="D318" t="s">
        <v>315</v>
      </c>
      <c r="E318" t="s">
        <v>922</v>
      </c>
      <c r="F318" s="207">
        <v>42347.501400462963</v>
      </c>
    </row>
    <row r="319" spans="1:6">
      <c r="A319" s="198" t="s">
        <v>1810</v>
      </c>
      <c r="B319" s="235">
        <v>0.02</v>
      </c>
      <c r="C319" t="s">
        <v>1757</v>
      </c>
      <c r="D319" t="s">
        <v>315</v>
      </c>
      <c r="E319" t="s">
        <v>922</v>
      </c>
      <c r="F319" s="207">
        <v>42347.501400462963</v>
      </c>
    </row>
    <row r="320" spans="1:6">
      <c r="A320" s="198" t="s">
        <v>984</v>
      </c>
      <c r="B320" s="235">
        <v>0.01</v>
      </c>
      <c r="C320" t="s">
        <v>940</v>
      </c>
      <c r="D320" t="s">
        <v>309</v>
      </c>
      <c r="E320" t="s">
        <v>922</v>
      </c>
      <c r="F320" s="207">
        <v>44168.620891203704</v>
      </c>
    </row>
    <row r="321" spans="1:6">
      <c r="A321" s="198" t="s">
        <v>985</v>
      </c>
      <c r="B321" s="235">
        <v>0.01</v>
      </c>
      <c r="C321" t="s">
        <v>940</v>
      </c>
      <c r="D321" t="s">
        <v>309</v>
      </c>
      <c r="E321" t="s">
        <v>922</v>
      </c>
      <c r="F321" s="207">
        <v>44168.620891203704</v>
      </c>
    </row>
    <row r="322" spans="1:6">
      <c r="A322" s="198" t="s">
        <v>1111</v>
      </c>
      <c r="B322" s="235">
        <v>0.1</v>
      </c>
      <c r="C322" t="s">
        <v>1101</v>
      </c>
      <c r="D322" t="s">
        <v>1102</v>
      </c>
      <c r="E322" t="s">
        <v>922</v>
      </c>
      <c r="F322" s="207">
        <v>43672.410798611112</v>
      </c>
    </row>
    <row r="323" spans="1:6">
      <c r="A323" s="198" t="s">
        <v>1811</v>
      </c>
      <c r="B323" s="235">
        <v>0.02</v>
      </c>
      <c r="C323" t="s">
        <v>1757</v>
      </c>
      <c r="D323" t="s">
        <v>315</v>
      </c>
      <c r="E323" t="s">
        <v>922</v>
      </c>
      <c r="F323" s="207">
        <v>42347.501400462963</v>
      </c>
    </row>
    <row r="324" spans="1:6">
      <c r="A324" s="198" t="s">
        <v>986</v>
      </c>
      <c r="B324" s="235">
        <v>0.01</v>
      </c>
      <c r="C324" t="s">
        <v>940</v>
      </c>
      <c r="D324" t="s">
        <v>309</v>
      </c>
      <c r="E324" t="s">
        <v>922</v>
      </c>
      <c r="F324" s="207">
        <v>44168.620891203704</v>
      </c>
    </row>
    <row r="325" spans="1:6">
      <c r="A325" s="198" t="s">
        <v>1812</v>
      </c>
      <c r="B325" s="235">
        <v>0.02</v>
      </c>
      <c r="C325" t="s">
        <v>1757</v>
      </c>
      <c r="D325" t="s">
        <v>315</v>
      </c>
      <c r="E325" t="s">
        <v>922</v>
      </c>
      <c r="F325" s="207">
        <v>42347.501400462963</v>
      </c>
    </row>
    <row r="326" spans="1:6">
      <c r="A326" s="198" t="s">
        <v>987</v>
      </c>
      <c r="B326" s="235">
        <v>0.01</v>
      </c>
      <c r="C326" t="s">
        <v>940</v>
      </c>
      <c r="D326" t="s">
        <v>309</v>
      </c>
      <c r="E326" t="s">
        <v>922</v>
      </c>
      <c r="F326" s="207">
        <v>44168.620891203704</v>
      </c>
    </row>
    <row r="327" spans="1:6">
      <c r="A327" s="198" t="s">
        <v>2734</v>
      </c>
      <c r="B327" s="235">
        <v>0.1</v>
      </c>
      <c r="C327" t="s">
        <v>2709</v>
      </c>
      <c r="D327" t="s">
        <v>2710</v>
      </c>
      <c r="E327" t="s">
        <v>922</v>
      </c>
      <c r="F327" s="207">
        <v>43664.69363425926</v>
      </c>
    </row>
    <row r="328" spans="1:6">
      <c r="A328" s="198" t="s">
        <v>1416</v>
      </c>
      <c r="B328" s="235">
        <v>8.9999999999999993E-3</v>
      </c>
      <c r="C328" t="s">
        <v>1324</v>
      </c>
      <c r="D328" t="s">
        <v>313</v>
      </c>
      <c r="E328" t="s">
        <v>922</v>
      </c>
      <c r="F328" s="207">
        <v>42395.573738425926</v>
      </c>
    </row>
    <row r="329" spans="1:6">
      <c r="A329" s="198" t="s">
        <v>1417</v>
      </c>
      <c r="B329" s="235">
        <v>8.9999999999999993E-3</v>
      </c>
      <c r="C329" t="s">
        <v>1324</v>
      </c>
      <c r="D329" t="s">
        <v>313</v>
      </c>
      <c r="E329" t="s">
        <v>922</v>
      </c>
      <c r="F329" s="207">
        <v>42395.573738425926</v>
      </c>
    </row>
    <row r="330" spans="1:6">
      <c r="A330" s="198" t="s">
        <v>1813</v>
      </c>
      <c r="B330" s="235">
        <v>0.02</v>
      </c>
      <c r="C330" t="s">
        <v>1757</v>
      </c>
      <c r="D330" t="s">
        <v>315</v>
      </c>
      <c r="E330" t="s">
        <v>922</v>
      </c>
      <c r="F330" s="207">
        <v>42347.501400462963</v>
      </c>
    </row>
    <row r="331" spans="1:6">
      <c r="A331" s="198" t="s">
        <v>1814</v>
      </c>
      <c r="B331" s="235">
        <v>0.02</v>
      </c>
      <c r="C331" t="s">
        <v>1757</v>
      </c>
      <c r="D331" t="s">
        <v>315</v>
      </c>
      <c r="E331" t="s">
        <v>922</v>
      </c>
      <c r="F331" s="207">
        <v>42347.501400462963</v>
      </c>
    </row>
    <row r="332" spans="1:6">
      <c r="A332" s="198" t="s">
        <v>988</v>
      </c>
      <c r="B332" s="235">
        <v>0.01</v>
      </c>
      <c r="C332" t="s">
        <v>940</v>
      </c>
      <c r="D332" t="s">
        <v>309</v>
      </c>
      <c r="E332" t="s">
        <v>922</v>
      </c>
      <c r="F332" s="207">
        <v>44168.620891203704</v>
      </c>
    </row>
    <row r="333" spans="1:6">
      <c r="A333" s="198" t="s">
        <v>1418</v>
      </c>
      <c r="B333" s="235">
        <v>8.9999999999999993E-3</v>
      </c>
      <c r="C333" t="s">
        <v>1324</v>
      </c>
      <c r="D333" t="s">
        <v>313</v>
      </c>
      <c r="E333" t="s">
        <v>922</v>
      </c>
      <c r="F333" s="207">
        <v>42395.573738425926</v>
      </c>
    </row>
    <row r="334" spans="1:6">
      <c r="A334" s="198" t="s">
        <v>2114</v>
      </c>
      <c r="B334" s="235">
        <v>0.1</v>
      </c>
      <c r="C334" t="s">
        <v>2104</v>
      </c>
      <c r="D334" t="s">
        <v>2105</v>
      </c>
      <c r="E334" t="s">
        <v>922</v>
      </c>
      <c r="F334" s="207">
        <v>43069.636192129627</v>
      </c>
    </row>
    <row r="335" spans="1:6">
      <c r="A335" s="198" t="s">
        <v>1112</v>
      </c>
      <c r="B335" s="235">
        <v>0.1</v>
      </c>
      <c r="C335" t="s">
        <v>1101</v>
      </c>
      <c r="D335" t="s">
        <v>1102</v>
      </c>
      <c r="E335" t="s">
        <v>922</v>
      </c>
      <c r="F335" s="207">
        <v>43672.410798611112</v>
      </c>
    </row>
    <row r="336" spans="1:6">
      <c r="A336" s="198" t="s">
        <v>989</v>
      </c>
      <c r="B336" s="235">
        <v>0.01</v>
      </c>
      <c r="C336" t="s">
        <v>940</v>
      </c>
      <c r="D336" t="s">
        <v>309</v>
      </c>
      <c r="E336" t="s">
        <v>922</v>
      </c>
      <c r="F336" s="207">
        <v>44168.620891203704</v>
      </c>
    </row>
    <row r="337" spans="1:6">
      <c r="A337" s="198" t="s">
        <v>1815</v>
      </c>
      <c r="B337" s="235">
        <v>0.02</v>
      </c>
      <c r="C337" t="s">
        <v>1757</v>
      </c>
      <c r="D337" t="s">
        <v>315</v>
      </c>
      <c r="E337" t="s">
        <v>922</v>
      </c>
      <c r="F337" s="207">
        <v>42347.501400462963</v>
      </c>
    </row>
    <row r="338" spans="1:6">
      <c r="A338" s="198" t="s">
        <v>1993</v>
      </c>
      <c r="B338" s="235">
        <v>0.1</v>
      </c>
      <c r="C338" t="s">
        <v>1989</v>
      </c>
      <c r="D338" t="s">
        <v>1990</v>
      </c>
      <c r="E338" t="s">
        <v>922</v>
      </c>
      <c r="F338" s="207">
        <v>44168.475694444445</v>
      </c>
    </row>
    <row r="339" spans="1:6">
      <c r="A339" s="198" t="s">
        <v>1816</v>
      </c>
      <c r="B339" s="235">
        <v>0.02</v>
      </c>
      <c r="C339" t="s">
        <v>1757</v>
      </c>
      <c r="D339" t="s">
        <v>315</v>
      </c>
      <c r="E339" t="s">
        <v>922</v>
      </c>
      <c r="F339" s="207">
        <v>42347.501400462963</v>
      </c>
    </row>
    <row r="340" spans="1:6">
      <c r="A340" s="198" t="s">
        <v>990</v>
      </c>
      <c r="B340" s="235">
        <v>0.01</v>
      </c>
      <c r="C340" t="s">
        <v>940</v>
      </c>
      <c r="D340" t="s">
        <v>309</v>
      </c>
      <c r="E340" t="s">
        <v>922</v>
      </c>
      <c r="F340" s="207">
        <v>44168.620891203704</v>
      </c>
    </row>
    <row r="341" spans="1:6">
      <c r="A341" s="198" t="s">
        <v>2735</v>
      </c>
      <c r="B341" s="235">
        <v>0.1</v>
      </c>
      <c r="C341" t="s">
        <v>2712</v>
      </c>
      <c r="D341" t="s">
        <v>2713</v>
      </c>
      <c r="E341" t="s">
        <v>922</v>
      </c>
      <c r="F341" s="207">
        <v>44173.373749999999</v>
      </c>
    </row>
    <row r="342" spans="1:6">
      <c r="A342" s="198" t="s">
        <v>1419</v>
      </c>
      <c r="B342" s="235">
        <v>8.9999999999999993E-3</v>
      </c>
      <c r="C342" t="s">
        <v>1324</v>
      </c>
      <c r="D342" t="s">
        <v>313</v>
      </c>
      <c r="E342" t="s">
        <v>922</v>
      </c>
      <c r="F342" s="207">
        <v>42395.573738425926</v>
      </c>
    </row>
    <row r="343" spans="1:6">
      <c r="A343" s="198" t="s">
        <v>1420</v>
      </c>
      <c r="B343" s="235">
        <v>8.9999999999999993E-3</v>
      </c>
      <c r="C343" t="s">
        <v>1324</v>
      </c>
      <c r="D343" t="s">
        <v>313</v>
      </c>
      <c r="E343" t="s">
        <v>922</v>
      </c>
      <c r="F343" s="207">
        <v>42395.573738425926</v>
      </c>
    </row>
    <row r="344" spans="1:6">
      <c r="A344" s="198" t="s">
        <v>991</v>
      </c>
      <c r="B344" s="235">
        <v>0.01</v>
      </c>
      <c r="C344" t="s">
        <v>940</v>
      </c>
      <c r="D344" t="s">
        <v>309</v>
      </c>
      <c r="E344" t="s">
        <v>922</v>
      </c>
      <c r="F344" s="207">
        <v>44168.620891203704</v>
      </c>
    </row>
    <row r="345" spans="1:6">
      <c r="A345" s="198" t="s">
        <v>2115</v>
      </c>
      <c r="B345" s="235">
        <v>0.1</v>
      </c>
      <c r="C345" t="s">
        <v>2104</v>
      </c>
      <c r="D345" t="s">
        <v>2105</v>
      </c>
      <c r="E345" t="s">
        <v>922</v>
      </c>
      <c r="F345" s="207">
        <v>43069.636192129627</v>
      </c>
    </row>
    <row r="346" spans="1:6">
      <c r="A346" s="198" t="s">
        <v>992</v>
      </c>
      <c r="B346" s="235">
        <v>0.01</v>
      </c>
      <c r="C346" t="s">
        <v>940</v>
      </c>
      <c r="D346" t="s">
        <v>309</v>
      </c>
      <c r="E346" t="s">
        <v>922</v>
      </c>
      <c r="F346" s="207">
        <v>44168.620891203704</v>
      </c>
    </row>
    <row r="347" spans="1:6">
      <c r="A347" s="198" t="s">
        <v>2939</v>
      </c>
      <c r="B347" s="235">
        <v>0.1</v>
      </c>
      <c r="C347" t="s">
        <v>2012</v>
      </c>
      <c r="D347" t="s">
        <v>2921</v>
      </c>
      <c r="E347" t="s">
        <v>922</v>
      </c>
      <c r="F347" s="207">
        <v>44168.631655092591</v>
      </c>
    </row>
    <row r="348" spans="1:6">
      <c r="A348" s="198" t="s">
        <v>2116</v>
      </c>
      <c r="B348" s="235">
        <v>0.1</v>
      </c>
      <c r="C348" t="s">
        <v>2104</v>
      </c>
      <c r="D348" t="s">
        <v>2105</v>
      </c>
      <c r="E348" t="s">
        <v>922</v>
      </c>
      <c r="F348" s="207">
        <v>43069.636192129627</v>
      </c>
    </row>
    <row r="349" spans="1:6">
      <c r="A349" s="198" t="s">
        <v>2117</v>
      </c>
      <c r="B349" s="235">
        <v>0.1</v>
      </c>
      <c r="C349" t="s">
        <v>2104</v>
      </c>
      <c r="D349" t="s">
        <v>2105</v>
      </c>
      <c r="E349" t="s">
        <v>922</v>
      </c>
      <c r="F349" s="207">
        <v>43069.636192129627</v>
      </c>
    </row>
    <row r="350" spans="1:6">
      <c r="A350" s="198" t="s">
        <v>2940</v>
      </c>
      <c r="B350" s="235">
        <v>0.1</v>
      </c>
      <c r="C350" t="s">
        <v>2724</v>
      </c>
      <c r="D350" t="s">
        <v>2725</v>
      </c>
      <c r="E350" t="s">
        <v>922</v>
      </c>
      <c r="F350" s="207">
        <v>44168.645949074074</v>
      </c>
    </row>
    <row r="351" spans="1:6">
      <c r="A351" s="198" t="s">
        <v>1421</v>
      </c>
      <c r="B351" s="235">
        <v>8.9999999999999993E-3</v>
      </c>
      <c r="C351" t="s">
        <v>1324</v>
      </c>
      <c r="D351" t="s">
        <v>313</v>
      </c>
      <c r="E351" t="s">
        <v>922</v>
      </c>
      <c r="F351" s="207">
        <v>42395.573738425926</v>
      </c>
    </row>
    <row r="352" spans="1:6">
      <c r="A352" s="198" t="s">
        <v>1422</v>
      </c>
      <c r="B352" s="235">
        <v>8.9999999999999993E-3</v>
      </c>
      <c r="C352" t="s">
        <v>1324</v>
      </c>
      <c r="D352" t="s">
        <v>313</v>
      </c>
      <c r="E352" t="s">
        <v>922</v>
      </c>
      <c r="F352" s="207">
        <v>42395.573738425926</v>
      </c>
    </row>
    <row r="353" spans="1:6">
      <c r="A353" s="198" t="s">
        <v>1817</v>
      </c>
      <c r="B353" s="235">
        <v>0.02</v>
      </c>
      <c r="C353" t="s">
        <v>1757</v>
      </c>
      <c r="D353" t="s">
        <v>315</v>
      </c>
      <c r="E353" t="s">
        <v>922</v>
      </c>
      <c r="F353" s="207">
        <v>42347.501400462963</v>
      </c>
    </row>
    <row r="354" spans="1:6">
      <c r="A354" s="198" t="s">
        <v>2212</v>
      </c>
      <c r="B354" s="235">
        <v>8.9999999999999993E-3</v>
      </c>
      <c r="C354" t="s">
        <v>2206</v>
      </c>
      <c r="D354" t="s">
        <v>2207</v>
      </c>
      <c r="E354" t="s">
        <v>922</v>
      </c>
      <c r="F354" s="207">
        <v>43069.642013888886</v>
      </c>
    </row>
    <row r="355" spans="1:6">
      <c r="A355" s="198" t="s">
        <v>2736</v>
      </c>
      <c r="B355" s="235">
        <v>0.1</v>
      </c>
      <c r="C355" t="s">
        <v>2709</v>
      </c>
      <c r="D355" t="s">
        <v>2710</v>
      </c>
      <c r="E355" t="s">
        <v>922</v>
      </c>
      <c r="F355" s="207">
        <v>43664.69363425926</v>
      </c>
    </row>
    <row r="356" spans="1:6">
      <c r="A356" s="198" t="s">
        <v>2737</v>
      </c>
      <c r="B356" s="235">
        <v>0.1</v>
      </c>
      <c r="C356" t="s">
        <v>2709</v>
      </c>
      <c r="D356" t="s">
        <v>2710</v>
      </c>
      <c r="E356" t="s">
        <v>922</v>
      </c>
      <c r="F356" s="207">
        <v>43664.69363425926</v>
      </c>
    </row>
    <row r="357" spans="1:6">
      <c r="A357" s="198" t="s">
        <v>2738</v>
      </c>
      <c r="B357" s="235">
        <v>0.1</v>
      </c>
      <c r="C357" t="s">
        <v>2709</v>
      </c>
      <c r="D357" t="s">
        <v>2710</v>
      </c>
      <c r="E357" t="s">
        <v>922</v>
      </c>
      <c r="F357" s="207">
        <v>43664.69363425926</v>
      </c>
    </row>
    <row r="358" spans="1:6">
      <c r="A358" s="198" t="s">
        <v>1819</v>
      </c>
      <c r="B358" s="235">
        <v>0.02</v>
      </c>
      <c r="C358" t="s">
        <v>1757</v>
      </c>
      <c r="D358" t="s">
        <v>315</v>
      </c>
      <c r="E358" t="s">
        <v>922</v>
      </c>
      <c r="F358" s="207">
        <v>42347.501400462963</v>
      </c>
    </row>
    <row r="359" spans="1:6">
      <c r="A359" s="198" t="s">
        <v>1423</v>
      </c>
      <c r="B359" s="235">
        <v>8.9999999999999993E-3</v>
      </c>
      <c r="C359" t="s">
        <v>1324</v>
      </c>
      <c r="D359" t="s">
        <v>313</v>
      </c>
      <c r="E359" t="s">
        <v>922</v>
      </c>
      <c r="F359" s="207">
        <v>42395.573738425926</v>
      </c>
    </row>
    <row r="360" spans="1:6">
      <c r="A360" s="198" t="s">
        <v>1818</v>
      </c>
      <c r="B360" s="235">
        <v>0.02</v>
      </c>
      <c r="C360" t="s">
        <v>1757</v>
      </c>
      <c r="D360" t="s">
        <v>315</v>
      </c>
      <c r="E360" t="s">
        <v>922</v>
      </c>
      <c r="F360" s="207">
        <v>42347.501400462963</v>
      </c>
    </row>
    <row r="361" spans="1:6">
      <c r="A361" s="198" t="s">
        <v>1127</v>
      </c>
      <c r="B361" s="235">
        <v>0.1</v>
      </c>
      <c r="C361" t="s">
        <v>1125</v>
      </c>
      <c r="D361" t="s">
        <v>1126</v>
      </c>
      <c r="E361" t="s">
        <v>922</v>
      </c>
      <c r="F361" s="207">
        <v>41620.479398148149</v>
      </c>
    </row>
    <row r="362" spans="1:6">
      <c r="A362" s="198" t="s">
        <v>1128</v>
      </c>
      <c r="B362" s="235">
        <v>0.1</v>
      </c>
      <c r="C362" t="s">
        <v>1125</v>
      </c>
      <c r="D362" t="s">
        <v>1126</v>
      </c>
      <c r="E362" t="s">
        <v>922</v>
      </c>
      <c r="F362" s="207">
        <v>41620.479398148149</v>
      </c>
    </row>
    <row r="363" spans="1:6">
      <c r="A363" s="198" t="s">
        <v>993</v>
      </c>
      <c r="B363" s="235">
        <v>0.01</v>
      </c>
      <c r="C363" t="s">
        <v>940</v>
      </c>
      <c r="D363" t="s">
        <v>309</v>
      </c>
      <c r="E363" t="s">
        <v>922</v>
      </c>
      <c r="F363" s="207">
        <v>44168.620891203704</v>
      </c>
    </row>
    <row r="364" spans="1:6">
      <c r="A364" s="198" t="s">
        <v>2014</v>
      </c>
      <c r="B364" s="235">
        <v>0.1</v>
      </c>
      <c r="C364" t="s">
        <v>2012</v>
      </c>
      <c r="D364" t="s">
        <v>2921</v>
      </c>
      <c r="E364" t="s">
        <v>922</v>
      </c>
      <c r="F364" s="207">
        <v>44168.631655092591</v>
      </c>
    </row>
    <row r="365" spans="1:6">
      <c r="A365" s="198" t="s">
        <v>1113</v>
      </c>
      <c r="B365" s="235">
        <v>0.1</v>
      </c>
      <c r="C365" t="s">
        <v>1101</v>
      </c>
      <c r="D365" t="s">
        <v>1102</v>
      </c>
      <c r="E365" t="s">
        <v>922</v>
      </c>
      <c r="F365" s="207">
        <v>43672.410798611112</v>
      </c>
    </row>
    <row r="366" spans="1:6">
      <c r="A366" s="198" t="s">
        <v>1424</v>
      </c>
      <c r="B366" s="235">
        <v>8.9999999999999993E-3</v>
      </c>
      <c r="C366" t="s">
        <v>1324</v>
      </c>
      <c r="D366" t="s">
        <v>313</v>
      </c>
      <c r="E366" t="s">
        <v>922</v>
      </c>
      <c r="F366" s="207">
        <v>42395.573738425926</v>
      </c>
    </row>
    <row r="367" spans="1:6">
      <c r="A367" s="198" t="s">
        <v>1425</v>
      </c>
      <c r="B367" s="235">
        <v>8.9999999999999993E-3</v>
      </c>
      <c r="C367" t="s">
        <v>1324</v>
      </c>
      <c r="D367" t="s">
        <v>313</v>
      </c>
      <c r="E367" t="s">
        <v>922</v>
      </c>
      <c r="F367" s="207">
        <v>42395.573738425926</v>
      </c>
    </row>
    <row r="368" spans="1:6">
      <c r="A368" s="198" t="s">
        <v>1129</v>
      </c>
      <c r="B368" s="235">
        <v>0.1</v>
      </c>
      <c r="C368" t="s">
        <v>1125</v>
      </c>
      <c r="D368" t="s">
        <v>1126</v>
      </c>
      <c r="E368" t="s">
        <v>922</v>
      </c>
      <c r="F368" s="207">
        <v>41620.479398148149</v>
      </c>
    </row>
    <row r="369" spans="1:6">
      <c r="A369" s="198" t="s">
        <v>1820</v>
      </c>
      <c r="B369" s="235">
        <v>0.02</v>
      </c>
      <c r="C369" t="s">
        <v>1757</v>
      </c>
      <c r="D369" t="s">
        <v>315</v>
      </c>
      <c r="E369" t="s">
        <v>922</v>
      </c>
      <c r="F369" s="207">
        <v>42347.501400462963</v>
      </c>
    </row>
    <row r="370" spans="1:6">
      <c r="A370" s="198" t="s">
        <v>1426</v>
      </c>
      <c r="B370" s="235">
        <v>8.9999999999999993E-3</v>
      </c>
      <c r="C370" t="s">
        <v>1324</v>
      </c>
      <c r="D370" t="s">
        <v>313</v>
      </c>
      <c r="E370" t="s">
        <v>922</v>
      </c>
      <c r="F370" s="207">
        <v>42395.573738425926</v>
      </c>
    </row>
    <row r="371" spans="1:6">
      <c r="A371" s="198" t="s">
        <v>1427</v>
      </c>
      <c r="B371" s="235">
        <v>8.9999999999999993E-3</v>
      </c>
      <c r="C371" t="s">
        <v>1324</v>
      </c>
      <c r="D371" t="s">
        <v>313</v>
      </c>
      <c r="E371" t="s">
        <v>922</v>
      </c>
      <c r="F371" s="207">
        <v>42395.573738425926</v>
      </c>
    </row>
    <row r="372" spans="1:6">
      <c r="A372" s="198" t="s">
        <v>1428</v>
      </c>
      <c r="B372" s="235">
        <v>8.9999999999999993E-3</v>
      </c>
      <c r="C372" t="s">
        <v>1324</v>
      </c>
      <c r="D372" t="s">
        <v>313</v>
      </c>
      <c r="E372" t="s">
        <v>922</v>
      </c>
      <c r="F372" s="207">
        <v>42395.573738425926</v>
      </c>
    </row>
    <row r="373" spans="1:6">
      <c r="A373" s="198" t="s">
        <v>1429</v>
      </c>
      <c r="B373" s="235">
        <v>8.9999999999999993E-3</v>
      </c>
      <c r="C373" t="s">
        <v>1324</v>
      </c>
      <c r="D373" t="s">
        <v>313</v>
      </c>
      <c r="E373" t="s">
        <v>922</v>
      </c>
      <c r="F373" s="207">
        <v>42395.573738425926</v>
      </c>
    </row>
    <row r="374" spans="1:6">
      <c r="A374" s="198" t="s">
        <v>2118</v>
      </c>
      <c r="B374" s="235">
        <v>0.1</v>
      </c>
      <c r="C374" t="s">
        <v>2104</v>
      </c>
      <c r="D374" t="s">
        <v>2105</v>
      </c>
      <c r="E374" t="s">
        <v>922</v>
      </c>
      <c r="F374" s="207">
        <v>43069.636192129627</v>
      </c>
    </row>
    <row r="375" spans="1:6">
      <c r="A375" s="198" t="s">
        <v>1430</v>
      </c>
      <c r="B375" s="235">
        <v>8.9999999999999993E-3</v>
      </c>
      <c r="C375" t="s">
        <v>1324</v>
      </c>
      <c r="D375" t="s">
        <v>313</v>
      </c>
      <c r="E375" t="s">
        <v>922</v>
      </c>
      <c r="F375" s="207">
        <v>42395.573738425926</v>
      </c>
    </row>
    <row r="376" spans="1:6">
      <c r="A376" s="198" t="s">
        <v>994</v>
      </c>
      <c r="B376" s="235">
        <v>0.01</v>
      </c>
      <c r="C376" t="s">
        <v>940</v>
      </c>
      <c r="D376" t="s">
        <v>309</v>
      </c>
      <c r="E376" t="s">
        <v>922</v>
      </c>
      <c r="F376" s="207">
        <v>44168.620891203704</v>
      </c>
    </row>
    <row r="377" spans="1:6">
      <c r="A377" s="198" t="s">
        <v>1431</v>
      </c>
      <c r="B377" s="235">
        <v>8.9999999999999993E-3</v>
      </c>
      <c r="C377" t="s">
        <v>1324</v>
      </c>
      <c r="D377" t="s">
        <v>313</v>
      </c>
      <c r="E377" t="s">
        <v>922</v>
      </c>
      <c r="F377" s="207">
        <v>42395.573738425926</v>
      </c>
    </row>
    <row r="378" spans="1:6">
      <c r="A378" s="198" t="s">
        <v>1432</v>
      </c>
      <c r="B378" s="235">
        <v>8.9999999999999993E-3</v>
      </c>
      <c r="C378" t="s">
        <v>1324</v>
      </c>
      <c r="D378" t="s">
        <v>313</v>
      </c>
      <c r="E378" t="s">
        <v>922</v>
      </c>
      <c r="F378" s="207">
        <v>42395.573738425926</v>
      </c>
    </row>
    <row r="379" spans="1:6">
      <c r="A379" s="198" t="s">
        <v>1821</v>
      </c>
      <c r="B379" s="235">
        <v>0.02</v>
      </c>
      <c r="C379" t="s">
        <v>1757</v>
      </c>
      <c r="D379" t="s">
        <v>315</v>
      </c>
      <c r="E379" t="s">
        <v>922</v>
      </c>
      <c r="F379" s="207">
        <v>42347.501400462963</v>
      </c>
    </row>
    <row r="380" spans="1:6">
      <c r="A380" s="198" t="s">
        <v>1822</v>
      </c>
      <c r="B380" s="235">
        <v>0.02</v>
      </c>
      <c r="C380" t="s">
        <v>1757</v>
      </c>
      <c r="D380" t="s">
        <v>315</v>
      </c>
      <c r="E380" t="s">
        <v>922</v>
      </c>
      <c r="F380" s="207">
        <v>42347.501400462963</v>
      </c>
    </row>
    <row r="381" spans="1:6">
      <c r="A381" s="198" t="s">
        <v>1823</v>
      </c>
      <c r="B381" s="235">
        <v>0.02</v>
      </c>
      <c r="C381" t="s">
        <v>1757</v>
      </c>
      <c r="D381" t="s">
        <v>315</v>
      </c>
      <c r="E381" t="s">
        <v>922</v>
      </c>
      <c r="F381" s="207">
        <v>42347.501400462963</v>
      </c>
    </row>
    <row r="382" spans="1:6">
      <c r="A382" s="198" t="s">
        <v>1433</v>
      </c>
      <c r="B382" s="235">
        <v>8.9999999999999993E-3</v>
      </c>
      <c r="C382" t="s">
        <v>1324</v>
      </c>
      <c r="D382" t="s">
        <v>313</v>
      </c>
      <c r="E382" t="s">
        <v>922</v>
      </c>
      <c r="F382" s="207">
        <v>42395.573738425926</v>
      </c>
    </row>
    <row r="383" spans="1:6">
      <c r="A383" s="198" t="s">
        <v>995</v>
      </c>
      <c r="B383" s="235">
        <v>0.01</v>
      </c>
      <c r="C383" t="s">
        <v>940</v>
      </c>
      <c r="D383" t="s">
        <v>309</v>
      </c>
      <c r="E383" t="s">
        <v>922</v>
      </c>
      <c r="F383" s="207">
        <v>44168.620891203704</v>
      </c>
    </row>
    <row r="384" spans="1:6">
      <c r="A384" s="198" t="s">
        <v>2739</v>
      </c>
      <c r="B384" s="235">
        <v>0.1</v>
      </c>
      <c r="C384" t="s">
        <v>2712</v>
      </c>
      <c r="D384" t="s">
        <v>2713</v>
      </c>
      <c r="E384" t="s">
        <v>922</v>
      </c>
      <c r="F384" s="207">
        <v>44173.373749999999</v>
      </c>
    </row>
    <row r="385" spans="1:6">
      <c r="A385" s="198" t="s">
        <v>1824</v>
      </c>
      <c r="B385" s="235">
        <v>0.02</v>
      </c>
      <c r="C385" t="s">
        <v>1757</v>
      </c>
      <c r="D385" t="s">
        <v>315</v>
      </c>
      <c r="E385" t="s">
        <v>922</v>
      </c>
      <c r="F385" s="207">
        <v>42347.501400462963</v>
      </c>
    </row>
    <row r="386" spans="1:6">
      <c r="A386" s="198" t="s">
        <v>1434</v>
      </c>
      <c r="B386" s="235">
        <v>8.9999999999999993E-3</v>
      </c>
      <c r="C386" t="s">
        <v>1324</v>
      </c>
      <c r="D386" t="s">
        <v>313</v>
      </c>
      <c r="E386" t="s">
        <v>922</v>
      </c>
      <c r="F386" s="207">
        <v>42395.573738425926</v>
      </c>
    </row>
    <row r="387" spans="1:6">
      <c r="A387" s="198" t="s">
        <v>1435</v>
      </c>
      <c r="B387" s="235">
        <v>8.9999999999999993E-3</v>
      </c>
      <c r="C387" t="s">
        <v>1324</v>
      </c>
      <c r="D387" t="s">
        <v>313</v>
      </c>
      <c r="E387" t="s">
        <v>922</v>
      </c>
      <c r="F387" s="207">
        <v>42395.573738425926</v>
      </c>
    </row>
    <row r="388" spans="1:6">
      <c r="A388" s="198" t="s">
        <v>996</v>
      </c>
      <c r="B388" s="235">
        <v>0.01</v>
      </c>
      <c r="C388" t="s">
        <v>940</v>
      </c>
      <c r="D388" t="s">
        <v>309</v>
      </c>
      <c r="E388" t="s">
        <v>922</v>
      </c>
      <c r="F388" s="207">
        <v>44168.620891203704</v>
      </c>
    </row>
    <row r="389" spans="1:6">
      <c r="A389" s="198" t="s">
        <v>1436</v>
      </c>
      <c r="B389" s="235">
        <v>8.9999999999999993E-3</v>
      </c>
      <c r="C389" t="s">
        <v>1324</v>
      </c>
      <c r="D389" t="s">
        <v>313</v>
      </c>
      <c r="E389" t="s">
        <v>922</v>
      </c>
      <c r="F389" s="207">
        <v>42395.573738425926</v>
      </c>
    </row>
    <row r="390" spans="1:6">
      <c r="A390" s="198" t="s">
        <v>1437</v>
      </c>
      <c r="B390" s="235">
        <v>8.9999999999999993E-3</v>
      </c>
      <c r="C390" t="s">
        <v>1324</v>
      </c>
      <c r="D390" t="s">
        <v>313</v>
      </c>
      <c r="E390" t="s">
        <v>922</v>
      </c>
      <c r="F390" s="207">
        <v>42395.573738425926</v>
      </c>
    </row>
    <row r="391" spans="1:6">
      <c r="A391" s="198" t="s">
        <v>1438</v>
      </c>
      <c r="B391" s="235">
        <v>8.9999999999999993E-3</v>
      </c>
      <c r="C391" t="s">
        <v>1324</v>
      </c>
      <c r="D391" t="s">
        <v>313</v>
      </c>
      <c r="E391" t="s">
        <v>922</v>
      </c>
      <c r="F391" s="207">
        <v>42395.573738425926</v>
      </c>
    </row>
    <row r="392" spans="1:6">
      <c r="A392" s="198" t="s">
        <v>1439</v>
      </c>
      <c r="B392" s="235">
        <v>8.9999999999999993E-3</v>
      </c>
      <c r="C392" t="s">
        <v>1324</v>
      </c>
      <c r="D392" t="s">
        <v>313</v>
      </c>
      <c r="E392" t="s">
        <v>922</v>
      </c>
      <c r="F392" s="207">
        <v>42395.573738425926</v>
      </c>
    </row>
    <row r="393" spans="1:6">
      <c r="A393" s="198" t="s">
        <v>1440</v>
      </c>
      <c r="B393" s="235">
        <v>8.9999999999999993E-3</v>
      </c>
      <c r="C393" t="s">
        <v>1324</v>
      </c>
      <c r="D393" t="s">
        <v>313</v>
      </c>
      <c r="E393" t="s">
        <v>922</v>
      </c>
      <c r="F393" s="207">
        <v>42395.573738425926</v>
      </c>
    </row>
    <row r="394" spans="1:6">
      <c r="A394" s="198" t="s">
        <v>1441</v>
      </c>
      <c r="B394" s="235">
        <v>8.9999999999999993E-3</v>
      </c>
      <c r="C394" t="s">
        <v>1324</v>
      </c>
      <c r="D394" t="s">
        <v>313</v>
      </c>
      <c r="E394" t="s">
        <v>922</v>
      </c>
      <c r="F394" s="207">
        <v>42395.573738425926</v>
      </c>
    </row>
    <row r="395" spans="1:6">
      <c r="A395" s="198" t="s">
        <v>1825</v>
      </c>
      <c r="B395" s="235">
        <v>0.02</v>
      </c>
      <c r="C395" t="s">
        <v>1757</v>
      </c>
      <c r="D395" t="s">
        <v>315</v>
      </c>
      <c r="E395" t="s">
        <v>922</v>
      </c>
      <c r="F395" s="207">
        <v>42347.501400462963</v>
      </c>
    </row>
    <row r="396" spans="1:6">
      <c r="A396" s="198" t="s">
        <v>1442</v>
      </c>
      <c r="B396" s="235">
        <v>8.9999999999999993E-3</v>
      </c>
      <c r="C396" t="s">
        <v>1324</v>
      </c>
      <c r="D396" t="s">
        <v>313</v>
      </c>
      <c r="E396" t="s">
        <v>922</v>
      </c>
      <c r="F396" s="207">
        <v>42395.573738425926</v>
      </c>
    </row>
    <row r="397" spans="1:6">
      <c r="A397" s="198" t="s">
        <v>1826</v>
      </c>
      <c r="B397" s="235">
        <v>0.02</v>
      </c>
      <c r="C397" t="s">
        <v>1757</v>
      </c>
      <c r="D397" t="s">
        <v>315</v>
      </c>
      <c r="E397" t="s">
        <v>922</v>
      </c>
      <c r="F397" s="207">
        <v>42347.501400462963</v>
      </c>
    </row>
    <row r="398" spans="1:6">
      <c r="A398" s="198" t="s">
        <v>1443</v>
      </c>
      <c r="B398" s="235">
        <v>8.9999999999999993E-3</v>
      </c>
      <c r="C398" t="s">
        <v>1324</v>
      </c>
      <c r="D398" t="s">
        <v>313</v>
      </c>
      <c r="E398" t="s">
        <v>922</v>
      </c>
      <c r="F398" s="207">
        <v>42395.573738425926</v>
      </c>
    </row>
    <row r="399" spans="1:6">
      <c r="A399" s="198" t="s">
        <v>997</v>
      </c>
      <c r="B399" s="235">
        <v>0.01</v>
      </c>
      <c r="C399" t="s">
        <v>940</v>
      </c>
      <c r="D399" t="s">
        <v>309</v>
      </c>
      <c r="E399" t="s">
        <v>922</v>
      </c>
      <c r="F399" s="207">
        <v>44168.620891203704</v>
      </c>
    </row>
    <row r="400" spans="1:6">
      <c r="A400" s="198" t="s">
        <v>1444</v>
      </c>
      <c r="B400" s="235">
        <v>8.9999999999999993E-3</v>
      </c>
      <c r="C400" t="s">
        <v>1324</v>
      </c>
      <c r="D400" t="s">
        <v>313</v>
      </c>
      <c r="E400" t="s">
        <v>922</v>
      </c>
      <c r="F400" s="207">
        <v>42395.573738425926</v>
      </c>
    </row>
    <row r="401" spans="1:6">
      <c r="A401" s="198" t="s">
        <v>998</v>
      </c>
      <c r="B401" s="235">
        <v>0.01</v>
      </c>
      <c r="C401" t="s">
        <v>940</v>
      </c>
      <c r="D401" t="s">
        <v>309</v>
      </c>
      <c r="E401" t="s">
        <v>922</v>
      </c>
      <c r="F401" s="207">
        <v>44168.620891203704</v>
      </c>
    </row>
    <row r="402" spans="1:6">
      <c r="A402" s="198" t="s">
        <v>1445</v>
      </c>
      <c r="B402" s="235">
        <v>8.9999999999999993E-3</v>
      </c>
      <c r="C402" t="s">
        <v>1324</v>
      </c>
      <c r="D402" t="s">
        <v>313</v>
      </c>
      <c r="E402" t="s">
        <v>922</v>
      </c>
      <c r="F402" s="207">
        <v>42395.573738425926</v>
      </c>
    </row>
    <row r="403" spans="1:6">
      <c r="A403" s="198" t="s">
        <v>1446</v>
      </c>
      <c r="B403" s="235">
        <v>8.9999999999999993E-3</v>
      </c>
      <c r="C403" t="s">
        <v>1324</v>
      </c>
      <c r="D403" t="s">
        <v>313</v>
      </c>
      <c r="E403" t="s">
        <v>922</v>
      </c>
      <c r="F403" s="207">
        <v>42395.573738425926</v>
      </c>
    </row>
    <row r="404" spans="1:6">
      <c r="A404" s="198" t="s">
        <v>1043</v>
      </c>
      <c r="B404" s="235">
        <v>0.1</v>
      </c>
      <c r="C404" t="s">
        <v>1036</v>
      </c>
      <c r="D404" t="s">
        <v>1037</v>
      </c>
      <c r="E404" t="s">
        <v>922</v>
      </c>
      <c r="F404" s="207">
        <v>41620.478402777779</v>
      </c>
    </row>
    <row r="405" spans="1:6">
      <c r="A405" s="198" t="s">
        <v>1827</v>
      </c>
      <c r="B405" s="235">
        <v>0.02</v>
      </c>
      <c r="C405" t="s">
        <v>1757</v>
      </c>
      <c r="D405" t="s">
        <v>315</v>
      </c>
      <c r="E405" t="s">
        <v>922</v>
      </c>
      <c r="F405" s="207">
        <v>42347.501400462963</v>
      </c>
    </row>
    <row r="406" spans="1:6">
      <c r="A406" s="198" t="s">
        <v>1447</v>
      </c>
      <c r="B406" s="235">
        <v>8.9999999999999993E-3</v>
      </c>
      <c r="C406" t="s">
        <v>1324</v>
      </c>
      <c r="D406" t="s">
        <v>313</v>
      </c>
      <c r="E406" t="s">
        <v>922</v>
      </c>
      <c r="F406" s="207">
        <v>42395.573738425926</v>
      </c>
    </row>
    <row r="407" spans="1:6">
      <c r="A407" s="198" t="s">
        <v>999</v>
      </c>
      <c r="B407" s="235">
        <v>0.01</v>
      </c>
      <c r="C407" t="s">
        <v>940</v>
      </c>
      <c r="D407" t="s">
        <v>309</v>
      </c>
      <c r="E407" t="s">
        <v>922</v>
      </c>
      <c r="F407" s="207">
        <v>44168.620891203704</v>
      </c>
    </row>
    <row r="408" spans="1:6">
      <c r="A408" s="198" t="s">
        <v>1448</v>
      </c>
      <c r="B408" s="235">
        <v>8.9999999999999993E-3</v>
      </c>
      <c r="C408" t="s">
        <v>1324</v>
      </c>
      <c r="D408" t="s">
        <v>313</v>
      </c>
      <c r="E408" t="s">
        <v>922</v>
      </c>
      <c r="F408" s="207">
        <v>42395.573738425926</v>
      </c>
    </row>
    <row r="409" spans="1:6">
      <c r="A409" s="198" t="s">
        <v>2015</v>
      </c>
      <c r="B409" s="235">
        <v>0.1</v>
      </c>
      <c r="C409" t="s">
        <v>2012</v>
      </c>
      <c r="D409" t="s">
        <v>2921</v>
      </c>
      <c r="E409" t="s">
        <v>922</v>
      </c>
      <c r="F409" s="207">
        <v>44168.631655092591</v>
      </c>
    </row>
    <row r="410" spans="1:6">
      <c r="A410" s="198" t="s">
        <v>2016</v>
      </c>
      <c r="B410" s="235">
        <v>0.1</v>
      </c>
      <c r="C410" t="s">
        <v>2012</v>
      </c>
      <c r="D410" t="s">
        <v>2921</v>
      </c>
      <c r="E410" t="s">
        <v>922</v>
      </c>
      <c r="F410" s="207">
        <v>44168.631655092591</v>
      </c>
    </row>
    <row r="411" spans="1:6">
      <c r="A411" s="198" t="s">
        <v>1449</v>
      </c>
      <c r="B411" s="235">
        <v>8.9999999999999993E-3</v>
      </c>
      <c r="C411" t="s">
        <v>1324</v>
      </c>
      <c r="D411" t="s">
        <v>313</v>
      </c>
      <c r="E411" t="s">
        <v>922</v>
      </c>
      <c r="F411" s="207">
        <v>42395.573738425926</v>
      </c>
    </row>
    <row r="412" spans="1:6">
      <c r="A412" s="198" t="s">
        <v>1220</v>
      </c>
      <c r="B412" s="235">
        <v>0.1</v>
      </c>
      <c r="C412" t="s">
        <v>1184</v>
      </c>
      <c r="D412" t="s">
        <v>1185</v>
      </c>
      <c r="E412" t="s">
        <v>922</v>
      </c>
      <c r="F412" s="207">
        <v>41620.491724537038</v>
      </c>
    </row>
    <row r="413" spans="1:6">
      <c r="A413" s="198" t="s">
        <v>1828</v>
      </c>
      <c r="B413" s="235">
        <v>0.02</v>
      </c>
      <c r="C413" t="s">
        <v>1757</v>
      </c>
      <c r="D413" t="s">
        <v>315</v>
      </c>
      <c r="E413" t="s">
        <v>922</v>
      </c>
      <c r="F413" s="207">
        <v>42347.501400462963</v>
      </c>
    </row>
    <row r="414" spans="1:6">
      <c r="A414" s="198" t="s">
        <v>2740</v>
      </c>
      <c r="B414" s="235">
        <v>0.1</v>
      </c>
      <c r="C414" t="s">
        <v>2709</v>
      </c>
      <c r="D414" t="s">
        <v>2710</v>
      </c>
      <c r="E414" t="s">
        <v>922</v>
      </c>
      <c r="F414" s="207">
        <v>43664.69363425926</v>
      </c>
    </row>
    <row r="415" spans="1:6">
      <c r="A415" s="198" t="s">
        <v>2084</v>
      </c>
      <c r="B415" s="235">
        <v>5.0000000000000001E-3</v>
      </c>
      <c r="C415" t="s">
        <v>2077</v>
      </c>
      <c r="D415" t="s">
        <v>2927</v>
      </c>
      <c r="E415" t="s">
        <v>922</v>
      </c>
      <c r="F415" s="207">
        <v>42341.680462962962</v>
      </c>
    </row>
    <row r="416" spans="1:6">
      <c r="A416" s="198" t="s">
        <v>1450</v>
      </c>
      <c r="B416" s="235">
        <v>8.9999999999999993E-3</v>
      </c>
      <c r="C416" t="s">
        <v>1324</v>
      </c>
      <c r="D416" t="s">
        <v>313</v>
      </c>
      <c r="E416" t="s">
        <v>922</v>
      </c>
      <c r="F416" s="207">
        <v>42395.573738425926</v>
      </c>
    </row>
    <row r="417" spans="1:6">
      <c r="A417" s="198" t="s">
        <v>1451</v>
      </c>
      <c r="B417" s="235">
        <v>8.9999999999999993E-3</v>
      </c>
      <c r="C417" t="s">
        <v>1324</v>
      </c>
      <c r="D417" t="s">
        <v>313</v>
      </c>
      <c r="E417" t="s">
        <v>922</v>
      </c>
      <c r="F417" s="207">
        <v>42395.573738425926</v>
      </c>
    </row>
    <row r="418" spans="1:6">
      <c r="A418" s="198" t="s">
        <v>2941</v>
      </c>
      <c r="B418" s="235">
        <v>0.1</v>
      </c>
      <c r="C418" t="s">
        <v>2199</v>
      </c>
      <c r="D418" t="s">
        <v>2935</v>
      </c>
      <c r="E418" t="s">
        <v>922</v>
      </c>
      <c r="F418" s="207">
        <v>44168.520844907405</v>
      </c>
    </row>
    <row r="419" spans="1:6">
      <c r="A419" s="198" t="s">
        <v>1971</v>
      </c>
      <c r="B419" s="235">
        <v>0.1</v>
      </c>
      <c r="C419" t="s">
        <v>1972</v>
      </c>
      <c r="D419" t="s">
        <v>2942</v>
      </c>
      <c r="E419" t="s">
        <v>922</v>
      </c>
      <c r="F419" s="207">
        <v>42347.582094907404</v>
      </c>
    </row>
    <row r="420" spans="1:6">
      <c r="A420" s="198" t="s">
        <v>1000</v>
      </c>
      <c r="B420" s="235">
        <v>0.01</v>
      </c>
      <c r="C420" t="s">
        <v>940</v>
      </c>
      <c r="D420" t="s">
        <v>309</v>
      </c>
      <c r="E420" t="s">
        <v>922</v>
      </c>
      <c r="F420" s="207">
        <v>44168.620891203704</v>
      </c>
    </row>
    <row r="421" spans="1:6">
      <c r="A421" s="198" t="s">
        <v>1001</v>
      </c>
      <c r="B421" s="235">
        <v>0.01</v>
      </c>
      <c r="C421" t="s">
        <v>940</v>
      </c>
      <c r="D421" t="s">
        <v>309</v>
      </c>
      <c r="E421" t="s">
        <v>922</v>
      </c>
      <c r="F421" s="207">
        <v>44168.620891203704</v>
      </c>
    </row>
    <row r="422" spans="1:6">
      <c r="A422" s="198" t="s">
        <v>1452</v>
      </c>
      <c r="B422" s="235">
        <v>8.9999999999999993E-3</v>
      </c>
      <c r="C422" t="s">
        <v>1324</v>
      </c>
      <c r="D422" t="s">
        <v>313</v>
      </c>
      <c r="E422" t="s">
        <v>922</v>
      </c>
      <c r="F422" s="207">
        <v>42395.573738425926</v>
      </c>
    </row>
    <row r="423" spans="1:6">
      <c r="A423" s="198" t="s">
        <v>1453</v>
      </c>
      <c r="B423" s="235">
        <v>8.9999999999999993E-3</v>
      </c>
      <c r="C423" t="s">
        <v>1324</v>
      </c>
      <c r="D423" t="s">
        <v>313</v>
      </c>
      <c r="E423" t="s">
        <v>922</v>
      </c>
      <c r="F423" s="207">
        <v>42395.573738425926</v>
      </c>
    </row>
    <row r="424" spans="1:6">
      <c r="A424" s="198" t="s">
        <v>1002</v>
      </c>
      <c r="B424" s="235">
        <v>0.01</v>
      </c>
      <c r="C424" t="s">
        <v>940</v>
      </c>
      <c r="D424" t="s">
        <v>309</v>
      </c>
      <c r="E424" t="s">
        <v>922</v>
      </c>
      <c r="F424" s="207">
        <v>44168.620891203704</v>
      </c>
    </row>
    <row r="425" spans="1:6">
      <c r="A425" s="198" t="s">
        <v>1221</v>
      </c>
      <c r="B425" s="235">
        <v>0.1</v>
      </c>
      <c r="C425" t="s">
        <v>1184</v>
      </c>
      <c r="D425" t="s">
        <v>1185</v>
      </c>
      <c r="E425" t="s">
        <v>922</v>
      </c>
      <c r="F425" s="207">
        <v>41620.491724537038</v>
      </c>
    </row>
    <row r="426" spans="1:6">
      <c r="A426" s="198" t="s">
        <v>1454</v>
      </c>
      <c r="B426" s="235">
        <v>8.9999999999999993E-3</v>
      </c>
      <c r="C426" t="s">
        <v>1324</v>
      </c>
      <c r="D426" t="s">
        <v>313</v>
      </c>
      <c r="E426" t="s">
        <v>922</v>
      </c>
      <c r="F426" s="207">
        <v>42395.573738425926</v>
      </c>
    </row>
    <row r="427" spans="1:6">
      <c r="A427" s="198" t="s">
        <v>1455</v>
      </c>
      <c r="B427" s="235">
        <v>8.9999999999999993E-3</v>
      </c>
      <c r="C427" t="s">
        <v>1324</v>
      </c>
      <c r="D427" t="s">
        <v>313</v>
      </c>
      <c r="E427" t="s">
        <v>922</v>
      </c>
      <c r="F427" s="207">
        <v>42395.573738425926</v>
      </c>
    </row>
    <row r="428" spans="1:6">
      <c r="A428" s="198" t="s">
        <v>1078</v>
      </c>
      <c r="B428" s="235">
        <v>0.1</v>
      </c>
      <c r="C428" t="s">
        <v>1076</v>
      </c>
      <c r="D428" t="s">
        <v>2934</v>
      </c>
      <c r="E428" t="s">
        <v>922</v>
      </c>
      <c r="F428" s="207">
        <v>41241.558842592596</v>
      </c>
    </row>
    <row r="429" spans="1:6">
      <c r="A429" s="198" t="s">
        <v>1456</v>
      </c>
      <c r="B429" s="235">
        <v>8.9999999999999993E-3</v>
      </c>
      <c r="C429" t="s">
        <v>1324</v>
      </c>
      <c r="D429" t="s">
        <v>313</v>
      </c>
      <c r="E429" t="s">
        <v>922</v>
      </c>
      <c r="F429" s="207">
        <v>42395.573738425926</v>
      </c>
    </row>
    <row r="430" spans="1:6">
      <c r="A430" s="198" t="s">
        <v>1457</v>
      </c>
      <c r="B430" s="235">
        <v>8.9999999999999993E-3</v>
      </c>
      <c r="C430" t="s">
        <v>1324</v>
      </c>
      <c r="D430" t="s">
        <v>313</v>
      </c>
      <c r="E430" t="s">
        <v>922</v>
      </c>
      <c r="F430" s="207">
        <v>42395.573738425926</v>
      </c>
    </row>
    <row r="431" spans="1:6">
      <c r="A431" s="198" t="s">
        <v>1458</v>
      </c>
      <c r="B431" s="235">
        <v>8.9999999999999993E-3</v>
      </c>
      <c r="C431" t="s">
        <v>1324</v>
      </c>
      <c r="D431" t="s">
        <v>313</v>
      </c>
      <c r="E431" t="s">
        <v>922</v>
      </c>
      <c r="F431" s="207">
        <v>42395.573738425926</v>
      </c>
    </row>
    <row r="432" spans="1:6">
      <c r="A432" s="198" t="s">
        <v>1459</v>
      </c>
      <c r="B432" s="235">
        <v>8.9999999999999993E-3</v>
      </c>
      <c r="C432" t="s">
        <v>1324</v>
      </c>
      <c r="D432" t="s">
        <v>313</v>
      </c>
      <c r="E432" t="s">
        <v>922</v>
      </c>
      <c r="F432" s="207">
        <v>42395.573738425926</v>
      </c>
    </row>
    <row r="433" spans="1:6">
      <c r="A433" s="198" t="s">
        <v>1460</v>
      </c>
      <c r="B433" s="235">
        <v>8.9999999999999993E-3</v>
      </c>
      <c r="C433" t="s">
        <v>1324</v>
      </c>
      <c r="D433" t="s">
        <v>313</v>
      </c>
      <c r="E433" t="s">
        <v>922</v>
      </c>
      <c r="F433" s="207">
        <v>42395.573738425926</v>
      </c>
    </row>
    <row r="434" spans="1:6">
      <c r="A434" s="198" t="s">
        <v>2017</v>
      </c>
      <c r="B434" s="235">
        <v>0.1</v>
      </c>
      <c r="C434" t="s">
        <v>2012</v>
      </c>
      <c r="D434" t="s">
        <v>2921</v>
      </c>
      <c r="E434" t="s">
        <v>922</v>
      </c>
      <c r="F434" s="207">
        <v>44168.631655092591</v>
      </c>
    </row>
    <row r="435" spans="1:6">
      <c r="A435" s="198" t="s">
        <v>2018</v>
      </c>
      <c r="B435" s="235">
        <v>0.1</v>
      </c>
      <c r="C435" t="s">
        <v>2012</v>
      </c>
      <c r="D435" t="s">
        <v>2921</v>
      </c>
      <c r="E435" t="s">
        <v>922</v>
      </c>
      <c r="F435" s="207">
        <v>44168.631655092591</v>
      </c>
    </row>
    <row r="436" spans="1:6">
      <c r="A436" s="198" t="s">
        <v>1973</v>
      </c>
      <c r="B436" s="235">
        <v>0.1</v>
      </c>
      <c r="C436" t="s">
        <v>1972</v>
      </c>
      <c r="D436" t="s">
        <v>2942</v>
      </c>
      <c r="E436" t="s">
        <v>922</v>
      </c>
      <c r="F436" s="207">
        <v>42347.582094907404</v>
      </c>
    </row>
    <row r="437" spans="1:6">
      <c r="A437" s="198" t="s">
        <v>2741</v>
      </c>
      <c r="B437" s="235">
        <v>0.1</v>
      </c>
      <c r="C437" t="s">
        <v>2712</v>
      </c>
      <c r="D437" t="s">
        <v>2713</v>
      </c>
      <c r="E437" t="s">
        <v>922</v>
      </c>
      <c r="F437" s="207">
        <v>44173.373749999999</v>
      </c>
    </row>
    <row r="438" spans="1:6">
      <c r="A438" s="198" t="s">
        <v>2742</v>
      </c>
      <c r="B438" s="235">
        <v>0.1</v>
      </c>
      <c r="C438" t="s">
        <v>2709</v>
      </c>
      <c r="D438" t="s">
        <v>2710</v>
      </c>
      <c r="E438" t="s">
        <v>922</v>
      </c>
      <c r="F438" s="207">
        <v>43664.69363425926</v>
      </c>
    </row>
    <row r="439" spans="1:6">
      <c r="A439" s="198" t="s">
        <v>2019</v>
      </c>
      <c r="B439" s="235">
        <v>0.1</v>
      </c>
      <c r="C439" t="s">
        <v>2012</v>
      </c>
      <c r="D439" t="s">
        <v>2921</v>
      </c>
      <c r="E439" t="s">
        <v>922</v>
      </c>
      <c r="F439" s="207">
        <v>44168.631655092591</v>
      </c>
    </row>
    <row r="440" spans="1:6">
      <c r="A440" s="198" t="s">
        <v>1829</v>
      </c>
      <c r="B440" s="235">
        <v>0.02</v>
      </c>
      <c r="C440" t="s">
        <v>1757</v>
      </c>
      <c r="D440" t="s">
        <v>315</v>
      </c>
      <c r="E440" t="s">
        <v>922</v>
      </c>
      <c r="F440" s="207">
        <v>42347.501400462963</v>
      </c>
    </row>
    <row r="441" spans="1:6">
      <c r="A441" s="198" t="s">
        <v>1130</v>
      </c>
      <c r="B441" s="235">
        <v>0.1</v>
      </c>
      <c r="C441" t="s">
        <v>1125</v>
      </c>
      <c r="D441" t="s">
        <v>1126</v>
      </c>
      <c r="E441" t="s">
        <v>922</v>
      </c>
      <c r="F441" s="207">
        <v>41620.479398148149</v>
      </c>
    </row>
    <row r="442" spans="1:6">
      <c r="A442" s="198" t="s">
        <v>1461</v>
      </c>
      <c r="B442" s="235">
        <v>8.9999999999999993E-3</v>
      </c>
      <c r="C442" t="s">
        <v>1324</v>
      </c>
      <c r="D442" t="s">
        <v>313</v>
      </c>
      <c r="E442" t="s">
        <v>922</v>
      </c>
      <c r="F442" s="207">
        <v>42395.573738425926</v>
      </c>
    </row>
    <row r="443" spans="1:6">
      <c r="A443" s="198" t="s">
        <v>2119</v>
      </c>
      <c r="B443" s="235">
        <v>0.1</v>
      </c>
      <c r="C443" t="s">
        <v>2104</v>
      </c>
      <c r="D443" t="s">
        <v>2105</v>
      </c>
      <c r="E443" t="s">
        <v>922</v>
      </c>
      <c r="F443" s="207">
        <v>43069.636192129627</v>
      </c>
    </row>
    <row r="444" spans="1:6">
      <c r="A444" s="198" t="s">
        <v>1301</v>
      </c>
      <c r="B444" s="235">
        <v>0.1</v>
      </c>
      <c r="C444" t="s">
        <v>1299</v>
      </c>
      <c r="D444" t="s">
        <v>1300</v>
      </c>
      <c r="E444" t="s">
        <v>922</v>
      </c>
      <c r="F444" s="207">
        <v>42341.656828703701</v>
      </c>
    </row>
    <row r="445" spans="1:6">
      <c r="A445" s="198" t="s">
        <v>1830</v>
      </c>
      <c r="B445" s="235">
        <v>0.02</v>
      </c>
      <c r="C445" t="s">
        <v>1757</v>
      </c>
      <c r="D445" t="s">
        <v>315</v>
      </c>
      <c r="E445" t="s">
        <v>922</v>
      </c>
      <c r="F445" s="207">
        <v>42347.501400462963</v>
      </c>
    </row>
    <row r="446" spans="1:6">
      <c r="A446" s="198" t="s">
        <v>1994</v>
      </c>
      <c r="B446" s="235">
        <v>0.1</v>
      </c>
      <c r="C446" t="s">
        <v>1989</v>
      </c>
      <c r="D446" t="s">
        <v>1990</v>
      </c>
      <c r="E446" t="s">
        <v>922</v>
      </c>
      <c r="F446" s="207">
        <v>44168.475694444445</v>
      </c>
    </row>
    <row r="447" spans="1:6">
      <c r="A447" s="198" t="s">
        <v>2743</v>
      </c>
      <c r="B447" s="235">
        <v>0.1</v>
      </c>
      <c r="C447" t="s">
        <v>2709</v>
      </c>
      <c r="D447" t="s">
        <v>2710</v>
      </c>
      <c r="E447" t="s">
        <v>922</v>
      </c>
      <c r="F447" s="207">
        <v>43664.69363425926</v>
      </c>
    </row>
    <row r="448" spans="1:6">
      <c r="A448" s="198" t="s">
        <v>2120</v>
      </c>
      <c r="B448" s="235">
        <v>0.1</v>
      </c>
      <c r="C448" t="s">
        <v>2104</v>
      </c>
      <c r="D448" t="s">
        <v>2105</v>
      </c>
      <c r="E448" t="s">
        <v>922</v>
      </c>
      <c r="F448" s="207">
        <v>43069.636192129627</v>
      </c>
    </row>
    <row r="449" spans="1:6">
      <c r="A449" s="198" t="s">
        <v>2121</v>
      </c>
      <c r="B449" s="235">
        <v>0.1</v>
      </c>
      <c r="C449" t="s">
        <v>2104</v>
      </c>
      <c r="D449" t="s">
        <v>2105</v>
      </c>
      <c r="E449" t="s">
        <v>922</v>
      </c>
      <c r="F449" s="207">
        <v>43069.636192129627</v>
      </c>
    </row>
    <row r="450" spans="1:6">
      <c r="A450" s="198" t="s">
        <v>1222</v>
      </c>
      <c r="B450" s="235">
        <v>0.1</v>
      </c>
      <c r="C450" t="s">
        <v>1184</v>
      </c>
      <c r="D450" t="s">
        <v>1185</v>
      </c>
      <c r="E450" t="s">
        <v>922</v>
      </c>
      <c r="F450" s="207">
        <v>41620.491724537038</v>
      </c>
    </row>
    <row r="451" spans="1:6">
      <c r="A451" s="198" t="s">
        <v>2213</v>
      </c>
      <c r="B451" s="235">
        <v>8.9999999999999993E-3</v>
      </c>
      <c r="C451" t="s">
        <v>2206</v>
      </c>
      <c r="D451" t="s">
        <v>2207</v>
      </c>
      <c r="E451" t="s">
        <v>922</v>
      </c>
      <c r="F451" s="207">
        <v>43069.642013888886</v>
      </c>
    </row>
    <row r="452" spans="1:6">
      <c r="A452" s="198" t="s">
        <v>1114</v>
      </c>
      <c r="B452" s="235">
        <v>0.1</v>
      </c>
      <c r="C452" t="s">
        <v>1101</v>
      </c>
      <c r="D452" t="s">
        <v>1102</v>
      </c>
      <c r="E452" t="s">
        <v>922</v>
      </c>
      <c r="F452" s="207">
        <v>43672.410798611112</v>
      </c>
    </row>
    <row r="453" spans="1:6">
      <c r="A453" s="198" t="s">
        <v>1462</v>
      </c>
      <c r="B453" s="235">
        <v>8.9999999999999993E-3</v>
      </c>
      <c r="C453" t="s">
        <v>1324</v>
      </c>
      <c r="D453" t="s">
        <v>313</v>
      </c>
      <c r="E453" t="s">
        <v>922</v>
      </c>
      <c r="F453" s="207">
        <v>42395.573738425926</v>
      </c>
    </row>
    <row r="454" spans="1:6">
      <c r="A454" s="198" t="s">
        <v>1131</v>
      </c>
      <c r="B454" s="235">
        <v>0.1</v>
      </c>
      <c r="C454" t="s">
        <v>1125</v>
      </c>
      <c r="D454" t="s">
        <v>1126</v>
      </c>
      <c r="E454" t="s">
        <v>922</v>
      </c>
      <c r="F454" s="207">
        <v>41620.479398148149</v>
      </c>
    </row>
    <row r="455" spans="1:6">
      <c r="A455" s="198" t="s">
        <v>1132</v>
      </c>
      <c r="B455" s="235">
        <v>0.1</v>
      </c>
      <c r="C455" t="s">
        <v>1125</v>
      </c>
      <c r="D455" t="s">
        <v>1126</v>
      </c>
      <c r="E455" t="s">
        <v>922</v>
      </c>
      <c r="F455" s="207">
        <v>41620.479398148149</v>
      </c>
    </row>
    <row r="456" spans="1:6">
      <c r="A456" s="198" t="s">
        <v>1831</v>
      </c>
      <c r="B456" s="235">
        <v>0.02</v>
      </c>
      <c r="C456" t="s">
        <v>1757</v>
      </c>
      <c r="D456" t="s">
        <v>315</v>
      </c>
      <c r="E456" t="s">
        <v>922</v>
      </c>
      <c r="F456" s="207">
        <v>42347.501400462963</v>
      </c>
    </row>
    <row r="457" spans="1:6">
      <c r="A457" s="198" t="s">
        <v>1463</v>
      </c>
      <c r="B457" s="235">
        <v>8.9999999999999993E-3</v>
      </c>
      <c r="C457" t="s">
        <v>1324</v>
      </c>
      <c r="D457" t="s">
        <v>313</v>
      </c>
      <c r="E457" t="s">
        <v>922</v>
      </c>
      <c r="F457" s="207">
        <v>42395.573738425926</v>
      </c>
    </row>
    <row r="458" spans="1:6">
      <c r="A458" s="198" t="s">
        <v>1832</v>
      </c>
      <c r="B458" s="235">
        <v>0.02</v>
      </c>
      <c r="C458" t="s">
        <v>1757</v>
      </c>
      <c r="D458" t="s">
        <v>315</v>
      </c>
      <c r="E458" t="s">
        <v>922</v>
      </c>
      <c r="F458" s="207">
        <v>42347.501400462963</v>
      </c>
    </row>
    <row r="459" spans="1:6">
      <c r="A459" s="198" t="s">
        <v>1833</v>
      </c>
      <c r="B459" s="235">
        <v>0.02</v>
      </c>
      <c r="C459" t="s">
        <v>1757</v>
      </c>
      <c r="D459" t="s">
        <v>315</v>
      </c>
      <c r="E459" t="s">
        <v>922</v>
      </c>
      <c r="F459" s="207">
        <v>42347.501400462963</v>
      </c>
    </row>
    <row r="460" spans="1:6">
      <c r="A460" s="198" t="s">
        <v>1464</v>
      </c>
      <c r="B460" s="235">
        <v>8.9999999999999993E-3</v>
      </c>
      <c r="C460" t="s">
        <v>1324</v>
      </c>
      <c r="D460" t="s">
        <v>313</v>
      </c>
      <c r="E460" t="s">
        <v>922</v>
      </c>
      <c r="F460" s="207">
        <v>42395.573738425926</v>
      </c>
    </row>
    <row r="461" spans="1:6">
      <c r="A461" s="198" t="s">
        <v>1133</v>
      </c>
      <c r="B461" s="235">
        <v>0.1</v>
      </c>
      <c r="C461" t="s">
        <v>1125</v>
      </c>
      <c r="D461" t="s">
        <v>1126</v>
      </c>
      <c r="E461" t="s">
        <v>922</v>
      </c>
      <c r="F461" s="207">
        <v>41620.479398148149</v>
      </c>
    </row>
    <row r="462" spans="1:6">
      <c r="A462" s="198" t="s">
        <v>2122</v>
      </c>
      <c r="B462" s="235">
        <v>0.1</v>
      </c>
      <c r="C462" t="s">
        <v>2104</v>
      </c>
      <c r="D462" t="s">
        <v>2105</v>
      </c>
      <c r="E462" t="s">
        <v>922</v>
      </c>
      <c r="F462" s="207">
        <v>43069.636192129627</v>
      </c>
    </row>
    <row r="463" spans="1:6">
      <c r="A463" s="198" t="s">
        <v>1465</v>
      </c>
      <c r="B463" s="235">
        <v>8.9999999999999993E-3</v>
      </c>
      <c r="C463" t="s">
        <v>1324</v>
      </c>
      <c r="D463" t="s">
        <v>313</v>
      </c>
      <c r="E463" t="s">
        <v>922</v>
      </c>
      <c r="F463" s="207">
        <v>42395.573738425926</v>
      </c>
    </row>
    <row r="464" spans="1:6">
      <c r="A464" s="198" t="s">
        <v>1466</v>
      </c>
      <c r="B464" s="235">
        <v>8.9999999999999993E-3</v>
      </c>
      <c r="C464" t="s">
        <v>1324</v>
      </c>
      <c r="D464" t="s">
        <v>313</v>
      </c>
      <c r="E464" t="s">
        <v>922</v>
      </c>
      <c r="F464" s="207">
        <v>42395.573738425926</v>
      </c>
    </row>
    <row r="465" spans="1:6">
      <c r="A465" s="198" t="s">
        <v>1003</v>
      </c>
      <c r="B465" s="235">
        <v>0.01</v>
      </c>
      <c r="C465" t="s">
        <v>940</v>
      </c>
      <c r="D465" t="s">
        <v>309</v>
      </c>
      <c r="E465" t="s">
        <v>922</v>
      </c>
      <c r="F465" s="207">
        <v>44168.620891203704</v>
      </c>
    </row>
    <row r="466" spans="1:6">
      <c r="A466" s="198" t="s">
        <v>1834</v>
      </c>
      <c r="B466" s="235">
        <v>0.02</v>
      </c>
      <c r="C466" t="s">
        <v>1757</v>
      </c>
      <c r="D466" t="s">
        <v>315</v>
      </c>
      <c r="E466" t="s">
        <v>922</v>
      </c>
      <c r="F466" s="207">
        <v>42347.501400462963</v>
      </c>
    </row>
    <row r="467" spans="1:6">
      <c r="A467" s="198" t="s">
        <v>1079</v>
      </c>
      <c r="B467" s="235">
        <v>0.1</v>
      </c>
      <c r="C467" t="s">
        <v>1076</v>
      </c>
      <c r="D467" t="s">
        <v>2934</v>
      </c>
      <c r="E467" t="s">
        <v>922</v>
      </c>
      <c r="F467" s="207">
        <v>41241.558842592596</v>
      </c>
    </row>
    <row r="468" spans="1:6">
      <c r="A468" s="198" t="s">
        <v>1835</v>
      </c>
      <c r="B468" s="235">
        <v>0.02</v>
      </c>
      <c r="C468" t="s">
        <v>1757</v>
      </c>
      <c r="D468" t="s">
        <v>315</v>
      </c>
      <c r="E468" t="s">
        <v>922</v>
      </c>
      <c r="F468" s="207">
        <v>42347.501400462963</v>
      </c>
    </row>
    <row r="469" spans="1:6">
      <c r="A469" s="198" t="s">
        <v>1467</v>
      </c>
      <c r="B469" s="235">
        <v>8.9999999999999993E-3</v>
      </c>
      <c r="C469" t="s">
        <v>1324</v>
      </c>
      <c r="D469" t="s">
        <v>313</v>
      </c>
      <c r="E469" t="s">
        <v>922</v>
      </c>
      <c r="F469" s="207">
        <v>42395.573738425926</v>
      </c>
    </row>
    <row r="470" spans="1:6">
      <c r="A470" s="198" t="s">
        <v>1468</v>
      </c>
      <c r="B470" s="235">
        <v>8.9999999999999993E-3</v>
      </c>
      <c r="C470" t="s">
        <v>1324</v>
      </c>
      <c r="D470" t="s">
        <v>313</v>
      </c>
      <c r="E470" t="s">
        <v>922</v>
      </c>
      <c r="F470" s="207">
        <v>42395.573738425926</v>
      </c>
    </row>
    <row r="471" spans="1:6">
      <c r="A471" s="198" t="s">
        <v>1469</v>
      </c>
      <c r="B471" s="235">
        <v>8.9999999999999993E-3</v>
      </c>
      <c r="C471" t="s">
        <v>1324</v>
      </c>
      <c r="D471" t="s">
        <v>313</v>
      </c>
      <c r="E471" t="s">
        <v>922</v>
      </c>
      <c r="F471" s="207">
        <v>42395.573738425926</v>
      </c>
    </row>
    <row r="472" spans="1:6">
      <c r="A472" s="198" t="s">
        <v>2566</v>
      </c>
      <c r="B472" s="235">
        <v>0.1</v>
      </c>
      <c r="C472" t="s">
        <v>2104</v>
      </c>
      <c r="D472" t="s">
        <v>2105</v>
      </c>
      <c r="E472" t="s">
        <v>922</v>
      </c>
      <c r="F472" s="207">
        <v>43069.636192129627</v>
      </c>
    </row>
    <row r="473" spans="1:6">
      <c r="A473" s="198" t="s">
        <v>2744</v>
      </c>
      <c r="B473" s="235">
        <v>0.1</v>
      </c>
      <c r="C473" t="s">
        <v>2709</v>
      </c>
      <c r="D473" t="s">
        <v>2710</v>
      </c>
      <c r="E473" t="s">
        <v>922</v>
      </c>
      <c r="F473" s="207">
        <v>43664.69363425926</v>
      </c>
    </row>
    <row r="474" spans="1:6">
      <c r="A474" s="198" t="s">
        <v>2123</v>
      </c>
      <c r="B474" s="235">
        <v>0.1</v>
      </c>
      <c r="C474" t="s">
        <v>2104</v>
      </c>
      <c r="D474" t="s">
        <v>2105</v>
      </c>
      <c r="E474" t="s">
        <v>922</v>
      </c>
      <c r="F474" s="207">
        <v>43069.636192129627</v>
      </c>
    </row>
    <row r="475" spans="1:6">
      <c r="A475" s="198" t="s">
        <v>2124</v>
      </c>
      <c r="B475" s="235">
        <v>0.1</v>
      </c>
      <c r="C475" t="s">
        <v>2104</v>
      </c>
      <c r="D475" t="s">
        <v>2105</v>
      </c>
      <c r="E475" t="s">
        <v>922</v>
      </c>
      <c r="F475" s="207">
        <v>43069.636192129627</v>
      </c>
    </row>
    <row r="476" spans="1:6">
      <c r="A476" s="198" t="s">
        <v>2125</v>
      </c>
      <c r="B476" s="235">
        <v>0.1</v>
      </c>
      <c r="C476" t="s">
        <v>2104</v>
      </c>
      <c r="D476" t="s">
        <v>2105</v>
      </c>
      <c r="E476" t="s">
        <v>922</v>
      </c>
      <c r="F476" s="207">
        <v>43069.636192129627</v>
      </c>
    </row>
    <row r="477" spans="1:6">
      <c r="A477" s="198" t="s">
        <v>1470</v>
      </c>
      <c r="B477" s="235">
        <v>8.9999999999999993E-3</v>
      </c>
      <c r="C477" t="s">
        <v>1324</v>
      </c>
      <c r="D477" t="s">
        <v>313</v>
      </c>
      <c r="E477" t="s">
        <v>922</v>
      </c>
      <c r="F477" s="207">
        <v>42395.573738425926</v>
      </c>
    </row>
    <row r="478" spans="1:6">
      <c r="A478" s="198" t="s">
        <v>1471</v>
      </c>
      <c r="B478" s="235">
        <v>8.9999999999999993E-3</v>
      </c>
      <c r="C478" t="s">
        <v>1324</v>
      </c>
      <c r="D478" t="s">
        <v>313</v>
      </c>
      <c r="E478" t="s">
        <v>922</v>
      </c>
      <c r="F478" s="207">
        <v>42395.573738425926</v>
      </c>
    </row>
    <row r="479" spans="1:6">
      <c r="A479" s="198" t="s">
        <v>1472</v>
      </c>
      <c r="B479" s="235">
        <v>8.9999999999999993E-3</v>
      </c>
      <c r="C479" t="s">
        <v>1324</v>
      </c>
      <c r="D479" t="s">
        <v>313</v>
      </c>
      <c r="E479" t="s">
        <v>922</v>
      </c>
      <c r="F479" s="207">
        <v>42395.573738425926</v>
      </c>
    </row>
    <row r="480" spans="1:6">
      <c r="A480" s="198" t="s">
        <v>2745</v>
      </c>
      <c r="B480" s="235">
        <v>0.1</v>
      </c>
      <c r="C480" t="s">
        <v>2712</v>
      </c>
      <c r="D480" t="s">
        <v>2713</v>
      </c>
      <c r="E480" t="s">
        <v>922</v>
      </c>
      <c r="F480" s="207">
        <v>44173.373749999999</v>
      </c>
    </row>
    <row r="481" spans="1:6">
      <c r="A481" s="198" t="s">
        <v>2746</v>
      </c>
      <c r="B481" s="235">
        <v>0.1</v>
      </c>
      <c r="C481" t="s">
        <v>2709</v>
      </c>
      <c r="D481" t="s">
        <v>2710</v>
      </c>
      <c r="E481" t="s">
        <v>922</v>
      </c>
      <c r="F481" s="207">
        <v>43664.69363425926</v>
      </c>
    </row>
    <row r="482" spans="1:6">
      <c r="A482" s="198" t="s">
        <v>2747</v>
      </c>
      <c r="B482" s="235">
        <v>0.1</v>
      </c>
      <c r="C482" t="s">
        <v>2709</v>
      </c>
      <c r="D482" t="s">
        <v>2710</v>
      </c>
      <c r="E482" t="s">
        <v>922</v>
      </c>
      <c r="F482" s="207">
        <v>43664.69363425926</v>
      </c>
    </row>
    <row r="483" spans="1:6">
      <c r="A483" s="198" t="s">
        <v>2943</v>
      </c>
      <c r="B483" s="235">
        <v>0.1</v>
      </c>
      <c r="C483" t="s">
        <v>2012</v>
      </c>
      <c r="D483" t="s">
        <v>2921</v>
      </c>
      <c r="E483" t="s">
        <v>922</v>
      </c>
      <c r="F483" s="207">
        <v>44168.631655092591</v>
      </c>
    </row>
    <row r="484" spans="1:6">
      <c r="A484" s="198" t="s">
        <v>2944</v>
      </c>
      <c r="B484" s="235">
        <v>0.1</v>
      </c>
      <c r="C484" t="s">
        <v>2012</v>
      </c>
      <c r="D484" t="s">
        <v>2921</v>
      </c>
      <c r="E484" t="s">
        <v>922</v>
      </c>
      <c r="F484" s="207">
        <v>44168.631655092591</v>
      </c>
    </row>
    <row r="485" spans="1:6">
      <c r="A485" s="198" t="s">
        <v>2748</v>
      </c>
      <c r="B485" s="235">
        <v>0.1</v>
      </c>
      <c r="C485" t="s">
        <v>2712</v>
      </c>
      <c r="D485" t="s">
        <v>2713</v>
      </c>
      <c r="E485" t="s">
        <v>922</v>
      </c>
      <c r="F485" s="207">
        <v>44173.373749999999</v>
      </c>
    </row>
    <row r="486" spans="1:6">
      <c r="A486" s="198" t="s">
        <v>1836</v>
      </c>
      <c r="B486" s="235">
        <v>0.02</v>
      </c>
      <c r="C486" t="s">
        <v>1757</v>
      </c>
      <c r="D486" t="s">
        <v>315</v>
      </c>
      <c r="E486" t="s">
        <v>922</v>
      </c>
      <c r="F486" s="207">
        <v>42347.501400462963</v>
      </c>
    </row>
    <row r="487" spans="1:6">
      <c r="A487" s="198" t="s">
        <v>2749</v>
      </c>
      <c r="B487" s="235">
        <v>0.1</v>
      </c>
      <c r="C487" t="s">
        <v>2709</v>
      </c>
      <c r="D487" t="s">
        <v>2710</v>
      </c>
      <c r="E487" t="s">
        <v>922</v>
      </c>
      <c r="F487" s="207">
        <v>43664.69363425926</v>
      </c>
    </row>
    <row r="488" spans="1:6">
      <c r="A488" s="198" t="s">
        <v>1837</v>
      </c>
      <c r="B488" s="235">
        <v>0.02</v>
      </c>
      <c r="C488" t="s">
        <v>1757</v>
      </c>
      <c r="D488" t="s">
        <v>315</v>
      </c>
      <c r="E488" t="s">
        <v>922</v>
      </c>
      <c r="F488" s="207">
        <v>42347.501400462963</v>
      </c>
    </row>
    <row r="489" spans="1:6">
      <c r="A489" s="198" t="s">
        <v>2750</v>
      </c>
      <c r="B489" s="235">
        <v>0.1</v>
      </c>
      <c r="C489" t="s">
        <v>2712</v>
      </c>
      <c r="D489" t="s">
        <v>2713</v>
      </c>
      <c r="E489" t="s">
        <v>922</v>
      </c>
      <c r="F489" s="207">
        <v>44173.373749999999</v>
      </c>
    </row>
    <row r="490" spans="1:6">
      <c r="A490" s="198" t="s">
        <v>1004</v>
      </c>
      <c r="B490" s="235">
        <v>0.01</v>
      </c>
      <c r="C490" t="s">
        <v>940</v>
      </c>
      <c r="D490" t="s">
        <v>309</v>
      </c>
      <c r="E490" t="s">
        <v>922</v>
      </c>
      <c r="F490" s="207">
        <v>44168.620891203704</v>
      </c>
    </row>
    <row r="491" spans="1:6">
      <c r="A491" s="198" t="s">
        <v>2020</v>
      </c>
      <c r="B491" s="235">
        <v>0.1</v>
      </c>
      <c r="C491" t="s">
        <v>2012</v>
      </c>
      <c r="D491" t="s">
        <v>2921</v>
      </c>
      <c r="E491" t="s">
        <v>922</v>
      </c>
      <c r="F491" s="207">
        <v>44168.631655092591</v>
      </c>
    </row>
    <row r="492" spans="1:6">
      <c r="A492" s="198" t="s">
        <v>2021</v>
      </c>
      <c r="B492" s="235">
        <v>0.1</v>
      </c>
      <c r="C492" t="s">
        <v>2012</v>
      </c>
      <c r="D492" t="s">
        <v>2921</v>
      </c>
      <c r="E492" t="s">
        <v>922</v>
      </c>
      <c r="F492" s="207">
        <v>44168.631655092591</v>
      </c>
    </row>
    <row r="493" spans="1:6">
      <c r="A493" s="198" t="s">
        <v>2751</v>
      </c>
      <c r="B493" s="235">
        <v>0.1</v>
      </c>
      <c r="C493" t="s">
        <v>2712</v>
      </c>
      <c r="D493" t="s">
        <v>2713</v>
      </c>
      <c r="E493" t="s">
        <v>922</v>
      </c>
      <c r="F493" s="207">
        <v>44173.373749999999</v>
      </c>
    </row>
    <row r="494" spans="1:6">
      <c r="A494" s="198" t="s">
        <v>1473</v>
      </c>
      <c r="B494" s="235">
        <v>8.9999999999999993E-3</v>
      </c>
      <c r="C494" t="s">
        <v>1324</v>
      </c>
      <c r="D494" t="s">
        <v>313</v>
      </c>
      <c r="E494" t="s">
        <v>922</v>
      </c>
      <c r="F494" s="207">
        <v>42395.573738425926</v>
      </c>
    </row>
    <row r="495" spans="1:6">
      <c r="A495" s="198" t="s">
        <v>1474</v>
      </c>
      <c r="B495" s="235">
        <v>8.9999999999999993E-3</v>
      </c>
      <c r="C495" t="s">
        <v>1324</v>
      </c>
      <c r="D495" t="s">
        <v>313</v>
      </c>
      <c r="E495" t="s">
        <v>922</v>
      </c>
      <c r="F495" s="207">
        <v>42395.573738425926</v>
      </c>
    </row>
    <row r="496" spans="1:6">
      <c r="A496" s="198" t="s">
        <v>1475</v>
      </c>
      <c r="B496" s="235">
        <v>8.9999999999999993E-3</v>
      </c>
      <c r="C496" t="s">
        <v>1324</v>
      </c>
      <c r="D496" t="s">
        <v>313</v>
      </c>
      <c r="E496" t="s">
        <v>922</v>
      </c>
      <c r="F496" s="207">
        <v>42395.573738425926</v>
      </c>
    </row>
    <row r="497" spans="1:6">
      <c r="A497" s="198" t="s">
        <v>1005</v>
      </c>
      <c r="B497" s="235">
        <v>0.01</v>
      </c>
      <c r="C497" t="s">
        <v>940</v>
      </c>
      <c r="D497" t="s">
        <v>309</v>
      </c>
      <c r="E497" t="s">
        <v>922</v>
      </c>
      <c r="F497" s="207">
        <v>44168.620891203704</v>
      </c>
    </row>
    <row r="498" spans="1:6">
      <c r="A498" s="198" t="s">
        <v>2752</v>
      </c>
      <c r="B498" s="235">
        <v>0.1</v>
      </c>
      <c r="C498" t="s">
        <v>2709</v>
      </c>
      <c r="D498" t="s">
        <v>2710</v>
      </c>
      <c r="E498" t="s">
        <v>922</v>
      </c>
      <c r="F498" s="207">
        <v>43664.69363425926</v>
      </c>
    </row>
    <row r="499" spans="1:6">
      <c r="A499" s="198" t="s">
        <v>2945</v>
      </c>
      <c r="B499" s="235">
        <v>0.1</v>
      </c>
      <c r="C499" t="s">
        <v>2012</v>
      </c>
      <c r="D499" t="s">
        <v>2921</v>
      </c>
      <c r="E499" t="s">
        <v>922</v>
      </c>
      <c r="F499" s="207">
        <v>44168.631655092591</v>
      </c>
    </row>
    <row r="500" spans="1:6">
      <c r="A500" s="198" t="s">
        <v>1476</v>
      </c>
      <c r="B500" s="235">
        <v>8.9999999999999993E-3</v>
      </c>
      <c r="C500" t="s">
        <v>1324</v>
      </c>
      <c r="D500" t="s">
        <v>313</v>
      </c>
      <c r="E500" t="s">
        <v>922</v>
      </c>
      <c r="F500" s="207">
        <v>42395.573738425926</v>
      </c>
    </row>
    <row r="501" spans="1:6">
      <c r="A501" s="198" t="s">
        <v>1838</v>
      </c>
      <c r="B501" s="235">
        <v>0.02</v>
      </c>
      <c r="C501" t="s">
        <v>1757</v>
      </c>
      <c r="D501" t="s">
        <v>315</v>
      </c>
      <c r="E501" t="s">
        <v>922</v>
      </c>
      <c r="F501" s="207">
        <v>42347.501400462963</v>
      </c>
    </row>
    <row r="502" spans="1:6">
      <c r="A502" s="198" t="s">
        <v>2126</v>
      </c>
      <c r="B502" s="235">
        <v>0.1</v>
      </c>
      <c r="C502" t="s">
        <v>2104</v>
      </c>
      <c r="D502" t="s">
        <v>2105</v>
      </c>
      <c r="E502" t="s">
        <v>922</v>
      </c>
      <c r="F502" s="207">
        <v>43069.636192129627</v>
      </c>
    </row>
    <row r="503" spans="1:6">
      <c r="A503" s="198" t="s">
        <v>2753</v>
      </c>
      <c r="B503" s="235">
        <v>0.1</v>
      </c>
      <c r="C503" t="s">
        <v>2709</v>
      </c>
      <c r="D503" t="s">
        <v>2710</v>
      </c>
      <c r="E503" t="s">
        <v>922</v>
      </c>
      <c r="F503" s="207">
        <v>43664.69363425926</v>
      </c>
    </row>
    <row r="504" spans="1:6">
      <c r="A504" s="198" t="s">
        <v>2127</v>
      </c>
      <c r="B504" s="235">
        <v>0.1</v>
      </c>
      <c r="C504" t="s">
        <v>2104</v>
      </c>
      <c r="D504" t="s">
        <v>2105</v>
      </c>
      <c r="E504" t="s">
        <v>922</v>
      </c>
      <c r="F504" s="207">
        <v>43069.636192129627</v>
      </c>
    </row>
    <row r="505" spans="1:6">
      <c r="A505" s="198" t="s">
        <v>1839</v>
      </c>
      <c r="B505" s="235">
        <v>0.02</v>
      </c>
      <c r="C505" t="s">
        <v>1757</v>
      </c>
      <c r="D505" t="s">
        <v>315</v>
      </c>
      <c r="E505" t="s">
        <v>922</v>
      </c>
      <c r="F505" s="207">
        <v>42347.501400462963</v>
      </c>
    </row>
    <row r="506" spans="1:6">
      <c r="A506" s="198" t="s">
        <v>2565</v>
      </c>
      <c r="B506" s="235">
        <v>0.1</v>
      </c>
      <c r="C506" t="s">
        <v>1125</v>
      </c>
      <c r="D506" t="s">
        <v>1126</v>
      </c>
      <c r="E506" t="s">
        <v>922</v>
      </c>
      <c r="F506" s="207">
        <v>41620.479398148149</v>
      </c>
    </row>
    <row r="507" spans="1:6">
      <c r="A507" s="198" t="s">
        <v>1006</v>
      </c>
      <c r="B507" s="235">
        <v>0.01</v>
      </c>
      <c r="C507" t="s">
        <v>940</v>
      </c>
      <c r="D507" t="s">
        <v>309</v>
      </c>
      <c r="E507" t="s">
        <v>922</v>
      </c>
      <c r="F507" s="207">
        <v>44168.620891203704</v>
      </c>
    </row>
    <row r="508" spans="1:6">
      <c r="A508" s="198" t="s">
        <v>1840</v>
      </c>
      <c r="B508" s="235">
        <v>0.02</v>
      </c>
      <c r="C508" t="s">
        <v>1757</v>
      </c>
      <c r="D508" t="s">
        <v>315</v>
      </c>
      <c r="E508" t="s">
        <v>922</v>
      </c>
      <c r="F508" s="207">
        <v>42347.501400462963</v>
      </c>
    </row>
    <row r="509" spans="1:6">
      <c r="A509" s="198" t="s">
        <v>1841</v>
      </c>
      <c r="B509" s="235">
        <v>0.02</v>
      </c>
      <c r="C509" t="s">
        <v>1757</v>
      </c>
      <c r="D509" t="s">
        <v>315</v>
      </c>
      <c r="E509" t="s">
        <v>922</v>
      </c>
      <c r="F509" s="207">
        <v>42347.501400462963</v>
      </c>
    </row>
    <row r="510" spans="1:6">
      <c r="A510" s="198" t="s">
        <v>1842</v>
      </c>
      <c r="B510" s="235">
        <v>0.02</v>
      </c>
      <c r="C510" t="s">
        <v>1757</v>
      </c>
      <c r="D510" t="s">
        <v>315</v>
      </c>
      <c r="E510" t="s">
        <v>922</v>
      </c>
      <c r="F510" s="207">
        <v>42347.501400462963</v>
      </c>
    </row>
    <row r="511" spans="1:6">
      <c r="A511" s="198" t="s">
        <v>1134</v>
      </c>
      <c r="B511" s="235">
        <v>0.1</v>
      </c>
      <c r="C511" t="s">
        <v>1125</v>
      </c>
      <c r="D511" t="s">
        <v>1126</v>
      </c>
      <c r="E511" t="s">
        <v>922</v>
      </c>
      <c r="F511" s="207">
        <v>41620.479398148149</v>
      </c>
    </row>
    <row r="512" spans="1:6">
      <c r="A512" s="198" t="s">
        <v>1302</v>
      </c>
      <c r="B512" s="235">
        <v>0.1</v>
      </c>
      <c r="C512" t="s">
        <v>1299</v>
      </c>
      <c r="D512" t="s">
        <v>1300</v>
      </c>
      <c r="E512" t="s">
        <v>922</v>
      </c>
      <c r="F512" s="207">
        <v>42341.656828703701</v>
      </c>
    </row>
    <row r="513" spans="1:6">
      <c r="A513" s="198" t="s">
        <v>1477</v>
      </c>
      <c r="B513" s="235">
        <v>8.9999999999999993E-3</v>
      </c>
      <c r="C513" t="s">
        <v>1324</v>
      </c>
      <c r="D513" t="s">
        <v>313</v>
      </c>
      <c r="E513" t="s">
        <v>922</v>
      </c>
      <c r="F513" s="207">
        <v>42395.573738425926</v>
      </c>
    </row>
    <row r="514" spans="1:6">
      <c r="A514" s="198" t="s">
        <v>1044</v>
      </c>
      <c r="B514" s="235">
        <v>0.1</v>
      </c>
      <c r="C514" t="s">
        <v>1036</v>
      </c>
      <c r="D514" t="s">
        <v>1037</v>
      </c>
      <c r="E514" t="s">
        <v>922</v>
      </c>
      <c r="F514" s="207">
        <v>41620.478402777779</v>
      </c>
    </row>
    <row r="515" spans="1:6">
      <c r="A515" s="198" t="s">
        <v>1135</v>
      </c>
      <c r="B515" s="235">
        <v>0.1</v>
      </c>
      <c r="C515" t="s">
        <v>1125</v>
      </c>
      <c r="D515" t="s">
        <v>1126</v>
      </c>
      <c r="E515" t="s">
        <v>922</v>
      </c>
      <c r="F515" s="207">
        <v>41620.479398148149</v>
      </c>
    </row>
    <row r="516" spans="1:6">
      <c r="A516" s="198" t="s">
        <v>1843</v>
      </c>
      <c r="B516" s="235">
        <v>0.02</v>
      </c>
      <c r="C516" t="s">
        <v>1757</v>
      </c>
      <c r="D516" t="s">
        <v>315</v>
      </c>
      <c r="E516" t="s">
        <v>922</v>
      </c>
      <c r="F516" s="207">
        <v>42347.501400462963</v>
      </c>
    </row>
    <row r="517" spans="1:6">
      <c r="A517" s="198" t="s">
        <v>2128</v>
      </c>
      <c r="B517" s="235">
        <v>0.1</v>
      </c>
      <c r="C517" t="s">
        <v>2104</v>
      </c>
      <c r="D517" t="s">
        <v>2105</v>
      </c>
      <c r="E517" t="s">
        <v>922</v>
      </c>
      <c r="F517" s="207">
        <v>43069.636192129627</v>
      </c>
    </row>
    <row r="518" spans="1:6">
      <c r="A518" s="198" t="s">
        <v>1478</v>
      </c>
      <c r="B518" s="235">
        <v>8.9999999999999993E-3</v>
      </c>
      <c r="C518" t="s">
        <v>1324</v>
      </c>
      <c r="D518" t="s">
        <v>313</v>
      </c>
      <c r="E518" t="s">
        <v>922</v>
      </c>
      <c r="F518" s="207">
        <v>42395.573738425926</v>
      </c>
    </row>
    <row r="519" spans="1:6">
      <c r="A519" s="198" t="s">
        <v>1844</v>
      </c>
      <c r="B519" s="235">
        <v>0.02</v>
      </c>
      <c r="C519" t="s">
        <v>1757</v>
      </c>
      <c r="D519" t="s">
        <v>315</v>
      </c>
      <c r="E519" t="s">
        <v>922</v>
      </c>
      <c r="F519" s="207">
        <v>42347.501400462963</v>
      </c>
    </row>
    <row r="520" spans="1:6">
      <c r="A520" s="198" t="s">
        <v>2754</v>
      </c>
      <c r="B520" s="235">
        <v>0.1</v>
      </c>
      <c r="C520" t="s">
        <v>2712</v>
      </c>
      <c r="D520" t="s">
        <v>2713</v>
      </c>
      <c r="E520" t="s">
        <v>922</v>
      </c>
      <c r="F520" s="207">
        <v>44173.373749999999</v>
      </c>
    </row>
    <row r="521" spans="1:6">
      <c r="A521" s="198" t="s">
        <v>2755</v>
      </c>
      <c r="B521" s="235">
        <v>0.1</v>
      </c>
      <c r="C521" t="s">
        <v>2712</v>
      </c>
      <c r="D521" t="s">
        <v>2713</v>
      </c>
      <c r="E521" t="s">
        <v>922</v>
      </c>
      <c r="F521" s="207">
        <v>44173.373749999999</v>
      </c>
    </row>
    <row r="522" spans="1:6">
      <c r="A522" s="198" t="s">
        <v>1223</v>
      </c>
      <c r="B522" s="235">
        <v>0.1</v>
      </c>
      <c r="C522" t="s">
        <v>1184</v>
      </c>
      <c r="D522" t="s">
        <v>1185</v>
      </c>
      <c r="E522" t="s">
        <v>922</v>
      </c>
      <c r="F522" s="207">
        <v>41620.491724537038</v>
      </c>
    </row>
    <row r="523" spans="1:6">
      <c r="A523" s="198" t="s">
        <v>1845</v>
      </c>
      <c r="B523" s="235">
        <v>0.02</v>
      </c>
      <c r="C523" t="s">
        <v>1757</v>
      </c>
      <c r="D523" t="s">
        <v>315</v>
      </c>
      <c r="E523" t="s">
        <v>922</v>
      </c>
      <c r="F523" s="207">
        <v>42347.501400462963</v>
      </c>
    </row>
    <row r="524" spans="1:6">
      <c r="A524" s="198" t="s">
        <v>2559</v>
      </c>
      <c r="B524" s="235">
        <v>0.1</v>
      </c>
      <c r="C524" t="s">
        <v>1036</v>
      </c>
      <c r="D524" t="s">
        <v>1037</v>
      </c>
      <c r="E524" t="s">
        <v>922</v>
      </c>
      <c r="F524" s="207">
        <v>41620.478402777779</v>
      </c>
    </row>
    <row r="525" spans="1:6">
      <c r="A525" s="198" t="s">
        <v>1479</v>
      </c>
      <c r="B525" s="235">
        <v>8.9999999999999993E-3</v>
      </c>
      <c r="C525" t="s">
        <v>1324</v>
      </c>
      <c r="D525" t="s">
        <v>313</v>
      </c>
      <c r="E525" t="s">
        <v>922</v>
      </c>
      <c r="F525" s="207">
        <v>42395.573738425926</v>
      </c>
    </row>
    <row r="526" spans="1:6">
      <c r="A526" s="198" t="s">
        <v>1224</v>
      </c>
      <c r="B526" s="235">
        <v>0.1</v>
      </c>
      <c r="C526" t="s">
        <v>1184</v>
      </c>
      <c r="D526" t="s">
        <v>1185</v>
      </c>
      <c r="E526" t="s">
        <v>922</v>
      </c>
      <c r="F526" s="207">
        <v>41620.491724537038</v>
      </c>
    </row>
    <row r="527" spans="1:6">
      <c r="A527" s="198" t="s">
        <v>1995</v>
      </c>
      <c r="B527" s="235">
        <v>0.1</v>
      </c>
      <c r="C527" t="s">
        <v>1989</v>
      </c>
      <c r="D527" t="s">
        <v>1990</v>
      </c>
      <c r="E527" t="s">
        <v>922</v>
      </c>
      <c r="F527" s="207">
        <v>44168.475694444445</v>
      </c>
    </row>
    <row r="528" spans="1:6">
      <c r="A528" s="198" t="s">
        <v>1480</v>
      </c>
      <c r="B528" s="235">
        <v>8.9999999999999993E-3</v>
      </c>
      <c r="C528" t="s">
        <v>1324</v>
      </c>
      <c r="D528" t="s">
        <v>313</v>
      </c>
      <c r="E528" t="s">
        <v>922</v>
      </c>
      <c r="F528" s="207">
        <v>42395.573738425926</v>
      </c>
    </row>
    <row r="529" spans="1:6">
      <c r="A529" s="198" t="s">
        <v>2756</v>
      </c>
      <c r="B529" s="235">
        <v>0.1</v>
      </c>
      <c r="C529" t="s">
        <v>2709</v>
      </c>
      <c r="D529" t="s">
        <v>2710</v>
      </c>
      <c r="E529" t="s">
        <v>922</v>
      </c>
      <c r="F529" s="207">
        <v>43664.69363425926</v>
      </c>
    </row>
    <row r="530" spans="1:6">
      <c r="A530" s="198" t="s">
        <v>2129</v>
      </c>
      <c r="B530" s="235">
        <v>0.1</v>
      </c>
      <c r="C530" t="s">
        <v>2104</v>
      </c>
      <c r="D530" t="s">
        <v>2105</v>
      </c>
      <c r="E530" t="s">
        <v>922</v>
      </c>
      <c r="F530" s="207">
        <v>43069.636192129627</v>
      </c>
    </row>
    <row r="531" spans="1:6">
      <c r="A531" s="198" t="s">
        <v>1007</v>
      </c>
      <c r="B531" s="235">
        <v>0.01</v>
      </c>
      <c r="C531" t="s">
        <v>940</v>
      </c>
      <c r="D531" t="s">
        <v>309</v>
      </c>
      <c r="E531" t="s">
        <v>922</v>
      </c>
      <c r="F531" s="207">
        <v>44168.620891203704</v>
      </c>
    </row>
    <row r="532" spans="1:6">
      <c r="A532" s="198" t="s">
        <v>2757</v>
      </c>
      <c r="B532" s="235">
        <v>0.1</v>
      </c>
      <c r="C532" t="s">
        <v>2709</v>
      </c>
      <c r="D532" t="s">
        <v>2710</v>
      </c>
      <c r="E532" t="s">
        <v>922</v>
      </c>
      <c r="F532" s="207">
        <v>43664.69363425926</v>
      </c>
    </row>
    <row r="533" spans="1:6">
      <c r="A533" s="198" t="s">
        <v>2085</v>
      </c>
      <c r="B533" s="235">
        <v>5.0000000000000001E-3</v>
      </c>
      <c r="C533" t="s">
        <v>2077</v>
      </c>
      <c r="D533" t="s">
        <v>2927</v>
      </c>
      <c r="E533" t="s">
        <v>922</v>
      </c>
      <c r="F533" s="207">
        <v>42341.680462962962</v>
      </c>
    </row>
    <row r="534" spans="1:6">
      <c r="A534" s="198" t="s">
        <v>1846</v>
      </c>
      <c r="B534" s="235">
        <v>0.02</v>
      </c>
      <c r="C534" t="s">
        <v>1757</v>
      </c>
      <c r="D534" t="s">
        <v>315</v>
      </c>
      <c r="E534" t="s">
        <v>922</v>
      </c>
      <c r="F534" s="207">
        <v>42347.501400462963</v>
      </c>
    </row>
    <row r="535" spans="1:6">
      <c r="A535" s="198" t="s">
        <v>1974</v>
      </c>
      <c r="B535" s="235">
        <v>0.1</v>
      </c>
      <c r="C535" t="s">
        <v>1972</v>
      </c>
      <c r="D535" t="s">
        <v>2942</v>
      </c>
      <c r="E535" t="s">
        <v>922</v>
      </c>
      <c r="F535" s="207">
        <v>42347.582094907404</v>
      </c>
    </row>
    <row r="536" spans="1:6">
      <c r="A536" s="198" t="s">
        <v>1847</v>
      </c>
      <c r="B536" s="235">
        <v>0.02</v>
      </c>
      <c r="C536" t="s">
        <v>1757</v>
      </c>
      <c r="D536" t="s">
        <v>315</v>
      </c>
      <c r="E536" t="s">
        <v>922</v>
      </c>
      <c r="F536" s="207">
        <v>42347.501400462963</v>
      </c>
    </row>
    <row r="537" spans="1:6">
      <c r="A537" s="198" t="s">
        <v>1115</v>
      </c>
      <c r="B537" s="235">
        <v>0.1</v>
      </c>
      <c r="C537" t="s">
        <v>1101</v>
      </c>
      <c r="D537" t="s">
        <v>1102</v>
      </c>
      <c r="E537" t="s">
        <v>922</v>
      </c>
      <c r="F537" s="207">
        <v>43672.410798611112</v>
      </c>
    </row>
    <row r="538" spans="1:6">
      <c r="A538" s="198" t="s">
        <v>1848</v>
      </c>
      <c r="B538" s="235">
        <v>0.02</v>
      </c>
      <c r="C538" t="s">
        <v>1757</v>
      </c>
      <c r="D538" t="s">
        <v>315</v>
      </c>
      <c r="E538" t="s">
        <v>922</v>
      </c>
      <c r="F538" s="207">
        <v>42347.501400462963</v>
      </c>
    </row>
    <row r="539" spans="1:6">
      <c r="A539" s="198" t="s">
        <v>1481</v>
      </c>
      <c r="B539" s="235">
        <v>8.9999999999999993E-3</v>
      </c>
      <c r="C539" t="s">
        <v>1324</v>
      </c>
      <c r="D539" t="s">
        <v>313</v>
      </c>
      <c r="E539" t="s">
        <v>922</v>
      </c>
      <c r="F539" s="207">
        <v>42395.573738425926</v>
      </c>
    </row>
    <row r="540" spans="1:6">
      <c r="A540" s="198" t="s">
        <v>2758</v>
      </c>
      <c r="B540" s="235">
        <v>0.1</v>
      </c>
      <c r="C540" t="s">
        <v>2712</v>
      </c>
      <c r="D540" t="s">
        <v>2713</v>
      </c>
      <c r="E540" t="s">
        <v>922</v>
      </c>
      <c r="F540" s="207">
        <v>44173.373749999999</v>
      </c>
    </row>
    <row r="541" spans="1:6">
      <c r="A541" s="198" t="s">
        <v>1975</v>
      </c>
      <c r="B541" s="235">
        <v>0.1</v>
      </c>
      <c r="C541" t="s">
        <v>1972</v>
      </c>
      <c r="D541" t="s">
        <v>2942</v>
      </c>
      <c r="E541" t="s">
        <v>922</v>
      </c>
      <c r="F541" s="207">
        <v>42347.582094907404</v>
      </c>
    </row>
    <row r="542" spans="1:6">
      <c r="A542" s="198" t="s">
        <v>1225</v>
      </c>
      <c r="B542" s="235">
        <v>0.1</v>
      </c>
      <c r="C542" t="s">
        <v>1184</v>
      </c>
      <c r="D542" t="s">
        <v>1185</v>
      </c>
      <c r="E542" t="s">
        <v>922</v>
      </c>
      <c r="F542" s="207">
        <v>41620.491724537038</v>
      </c>
    </row>
    <row r="543" spans="1:6">
      <c r="A543" s="198" t="s">
        <v>2086</v>
      </c>
      <c r="B543" s="235">
        <v>5.0000000000000001E-3</v>
      </c>
      <c r="C543" t="s">
        <v>2077</v>
      </c>
      <c r="D543" t="s">
        <v>2927</v>
      </c>
      <c r="E543" t="s">
        <v>922</v>
      </c>
      <c r="F543" s="207">
        <v>42341.680462962962</v>
      </c>
    </row>
    <row r="544" spans="1:6">
      <c r="A544" s="198" t="s">
        <v>1303</v>
      </c>
      <c r="B544" s="235">
        <v>0.1</v>
      </c>
      <c r="C544" t="s">
        <v>1299</v>
      </c>
      <c r="D544" t="s">
        <v>1300</v>
      </c>
      <c r="E544" t="s">
        <v>922</v>
      </c>
      <c r="F544" s="207">
        <v>42341.656828703701</v>
      </c>
    </row>
    <row r="545" spans="1:6">
      <c r="A545" s="198" t="s">
        <v>1226</v>
      </c>
      <c r="B545" s="235">
        <v>0.1</v>
      </c>
      <c r="C545" t="s">
        <v>1184</v>
      </c>
      <c r="D545" t="s">
        <v>1185</v>
      </c>
      <c r="E545" t="s">
        <v>922</v>
      </c>
      <c r="F545" s="207">
        <v>41620.491724537038</v>
      </c>
    </row>
    <row r="546" spans="1:6">
      <c r="A546" s="198" t="s">
        <v>1482</v>
      </c>
      <c r="B546" s="235">
        <v>8.9999999999999993E-3</v>
      </c>
      <c r="C546" t="s">
        <v>1324</v>
      </c>
      <c r="D546" t="s">
        <v>313</v>
      </c>
      <c r="E546" t="s">
        <v>922</v>
      </c>
      <c r="F546" s="207">
        <v>42395.573738425926</v>
      </c>
    </row>
    <row r="547" spans="1:6">
      <c r="A547" s="198" t="s">
        <v>2130</v>
      </c>
      <c r="B547" s="235">
        <v>0.1</v>
      </c>
      <c r="C547" t="s">
        <v>2104</v>
      </c>
      <c r="D547" t="s">
        <v>2105</v>
      </c>
      <c r="E547" t="s">
        <v>922</v>
      </c>
      <c r="F547" s="207">
        <v>43069.636192129627</v>
      </c>
    </row>
    <row r="548" spans="1:6">
      <c r="A548" s="198" t="s">
        <v>2202</v>
      </c>
      <c r="B548" s="235">
        <v>0.1</v>
      </c>
      <c r="C548" t="s">
        <v>2199</v>
      </c>
      <c r="D548" t="s">
        <v>2935</v>
      </c>
      <c r="E548" t="s">
        <v>922</v>
      </c>
      <c r="F548" s="207">
        <v>44168.520844907405</v>
      </c>
    </row>
    <row r="549" spans="1:6">
      <c r="A549" s="198" t="s">
        <v>1483</v>
      </c>
      <c r="B549" s="235">
        <v>8.9999999999999993E-3</v>
      </c>
      <c r="C549" t="s">
        <v>1324</v>
      </c>
      <c r="D549" t="s">
        <v>313</v>
      </c>
      <c r="E549" t="s">
        <v>922</v>
      </c>
      <c r="F549" s="207">
        <v>42395.573738425926</v>
      </c>
    </row>
    <row r="550" spans="1:6">
      <c r="A550" s="198" t="s">
        <v>2131</v>
      </c>
      <c r="B550" s="235">
        <v>0.1</v>
      </c>
      <c r="C550" t="s">
        <v>2104</v>
      </c>
      <c r="D550" t="s">
        <v>2105</v>
      </c>
      <c r="E550" t="s">
        <v>922</v>
      </c>
      <c r="F550" s="207">
        <v>43069.636192129627</v>
      </c>
    </row>
    <row r="551" spans="1:6">
      <c r="A551" s="198" t="s">
        <v>1484</v>
      </c>
      <c r="B551" s="235">
        <v>8.9999999999999993E-3</v>
      </c>
      <c r="C551" t="s">
        <v>1324</v>
      </c>
      <c r="D551" t="s">
        <v>313</v>
      </c>
      <c r="E551" t="s">
        <v>922</v>
      </c>
      <c r="F551" s="207">
        <v>42395.573738425926</v>
      </c>
    </row>
    <row r="552" spans="1:6">
      <c r="A552" s="198" t="s">
        <v>1485</v>
      </c>
      <c r="B552" s="235">
        <v>8.9999999999999993E-3</v>
      </c>
      <c r="C552" t="s">
        <v>1324</v>
      </c>
      <c r="D552" t="s">
        <v>313</v>
      </c>
      <c r="E552" t="s">
        <v>922</v>
      </c>
      <c r="F552" s="207">
        <v>42395.573738425926</v>
      </c>
    </row>
    <row r="553" spans="1:6">
      <c r="A553" s="198" t="s">
        <v>1486</v>
      </c>
      <c r="B553" s="235">
        <v>8.9999999999999993E-3</v>
      </c>
      <c r="C553" t="s">
        <v>1324</v>
      </c>
      <c r="D553" t="s">
        <v>313</v>
      </c>
      <c r="E553" t="s">
        <v>922</v>
      </c>
      <c r="F553" s="207">
        <v>42395.573738425926</v>
      </c>
    </row>
    <row r="554" spans="1:6">
      <c r="A554" s="198" t="s">
        <v>1227</v>
      </c>
      <c r="B554" s="235">
        <v>0.1</v>
      </c>
      <c r="C554" t="s">
        <v>1184</v>
      </c>
      <c r="D554" t="s">
        <v>1185</v>
      </c>
      <c r="E554" t="s">
        <v>922</v>
      </c>
      <c r="F554" s="207">
        <v>41620.491724537038</v>
      </c>
    </row>
    <row r="555" spans="1:6">
      <c r="A555" s="198" t="s">
        <v>2759</v>
      </c>
      <c r="B555" s="235">
        <v>0.1</v>
      </c>
      <c r="C555" t="s">
        <v>2712</v>
      </c>
      <c r="D555" t="s">
        <v>2713</v>
      </c>
      <c r="E555" t="s">
        <v>922</v>
      </c>
      <c r="F555" s="207">
        <v>44173.373749999999</v>
      </c>
    </row>
    <row r="556" spans="1:6">
      <c r="A556" s="198" t="s">
        <v>2760</v>
      </c>
      <c r="B556" s="235">
        <v>0.1</v>
      </c>
      <c r="C556" t="s">
        <v>2712</v>
      </c>
      <c r="D556" t="s">
        <v>2713</v>
      </c>
      <c r="E556" t="s">
        <v>922</v>
      </c>
      <c r="F556" s="207">
        <v>44173.373749999999</v>
      </c>
    </row>
    <row r="557" spans="1:6">
      <c r="A557" s="198" t="s">
        <v>2132</v>
      </c>
      <c r="B557" s="235">
        <v>0.1</v>
      </c>
      <c r="C557" t="s">
        <v>2104</v>
      </c>
      <c r="D557" t="s">
        <v>2105</v>
      </c>
      <c r="E557" t="s">
        <v>922</v>
      </c>
      <c r="F557" s="207">
        <v>43069.636192129627</v>
      </c>
    </row>
    <row r="558" spans="1:6">
      <c r="A558" s="198" t="s">
        <v>2761</v>
      </c>
      <c r="B558" s="235">
        <v>0.1</v>
      </c>
      <c r="C558" t="s">
        <v>2712</v>
      </c>
      <c r="D558" t="s">
        <v>2713</v>
      </c>
      <c r="E558" t="s">
        <v>922</v>
      </c>
      <c r="F558" s="207">
        <v>44173.373749999999</v>
      </c>
    </row>
    <row r="559" spans="1:6">
      <c r="A559" s="198" t="s">
        <v>1487</v>
      </c>
      <c r="B559" s="235">
        <v>8.9999999999999993E-3</v>
      </c>
      <c r="C559" t="s">
        <v>1324</v>
      </c>
      <c r="D559" t="s">
        <v>313</v>
      </c>
      <c r="E559" t="s">
        <v>922</v>
      </c>
      <c r="F559" s="207">
        <v>42395.573738425926</v>
      </c>
    </row>
    <row r="560" spans="1:6">
      <c r="A560" s="198" t="s">
        <v>1136</v>
      </c>
      <c r="B560" s="235">
        <v>0.1</v>
      </c>
      <c r="C560" t="s">
        <v>1125</v>
      </c>
      <c r="D560" t="s">
        <v>1126</v>
      </c>
      <c r="E560" t="s">
        <v>922</v>
      </c>
      <c r="F560" s="207">
        <v>41620.479398148149</v>
      </c>
    </row>
    <row r="561" spans="1:6">
      <c r="A561" s="198" t="s">
        <v>2762</v>
      </c>
      <c r="B561" s="235">
        <v>0.1</v>
      </c>
      <c r="C561" t="s">
        <v>2706</v>
      </c>
      <c r="D561" t="s">
        <v>2707</v>
      </c>
      <c r="E561" t="s">
        <v>922</v>
      </c>
      <c r="F561" s="207">
        <v>43664.675219907411</v>
      </c>
    </row>
    <row r="562" spans="1:6">
      <c r="A562" s="198" t="s">
        <v>2763</v>
      </c>
      <c r="B562" s="235">
        <v>0.1</v>
      </c>
      <c r="C562" t="s">
        <v>2706</v>
      </c>
      <c r="D562" t="s">
        <v>2707</v>
      </c>
      <c r="E562" t="s">
        <v>922</v>
      </c>
      <c r="F562" s="207">
        <v>43664.675219907411</v>
      </c>
    </row>
    <row r="563" spans="1:6">
      <c r="A563" s="226" t="s">
        <v>1045</v>
      </c>
      <c r="B563" s="235">
        <v>0.1</v>
      </c>
      <c r="C563" t="s">
        <v>1036</v>
      </c>
      <c r="D563" t="s">
        <v>1037</v>
      </c>
      <c r="E563" t="s">
        <v>922</v>
      </c>
      <c r="F563" s="207">
        <v>41620.478402777779</v>
      </c>
    </row>
    <row r="564" spans="1:6">
      <c r="A564" s="198" t="s">
        <v>1849</v>
      </c>
      <c r="B564" s="235">
        <v>0.02</v>
      </c>
      <c r="C564" t="s">
        <v>1757</v>
      </c>
      <c r="D564" t="s">
        <v>315</v>
      </c>
      <c r="E564" t="s">
        <v>922</v>
      </c>
      <c r="F564" s="207">
        <v>42347.501400462963</v>
      </c>
    </row>
    <row r="565" spans="1:6">
      <c r="A565" s="198" t="s">
        <v>1850</v>
      </c>
      <c r="B565" s="235">
        <v>0.02</v>
      </c>
      <c r="C565" t="s">
        <v>1757</v>
      </c>
      <c r="D565" t="s">
        <v>315</v>
      </c>
      <c r="E565" t="s">
        <v>922</v>
      </c>
      <c r="F565" s="207">
        <v>42347.501400462963</v>
      </c>
    </row>
    <row r="566" spans="1:6">
      <c r="A566" s="198" t="s">
        <v>2764</v>
      </c>
      <c r="B566" s="235">
        <v>0.1</v>
      </c>
      <c r="C566" t="s">
        <v>2712</v>
      </c>
      <c r="D566" t="s">
        <v>2713</v>
      </c>
      <c r="E566" t="s">
        <v>922</v>
      </c>
      <c r="F566" s="207">
        <v>44173.373749999999</v>
      </c>
    </row>
    <row r="567" spans="1:6">
      <c r="A567" s="198" t="s">
        <v>1228</v>
      </c>
      <c r="B567" s="235">
        <v>0.1</v>
      </c>
      <c r="C567" t="s">
        <v>1184</v>
      </c>
      <c r="D567" t="s">
        <v>1185</v>
      </c>
      <c r="E567" t="s">
        <v>922</v>
      </c>
      <c r="F567" s="207">
        <v>41620.491724537038</v>
      </c>
    </row>
    <row r="568" spans="1:6">
      <c r="A568" s="198" t="s">
        <v>1851</v>
      </c>
      <c r="B568" s="235">
        <v>0.02</v>
      </c>
      <c r="C568" t="s">
        <v>1757</v>
      </c>
      <c r="D568" t="s">
        <v>315</v>
      </c>
      <c r="E568" t="s">
        <v>922</v>
      </c>
      <c r="F568" s="207">
        <v>42347.501400462963</v>
      </c>
    </row>
    <row r="569" spans="1:6">
      <c r="A569" s="198" t="s">
        <v>2765</v>
      </c>
      <c r="B569" s="235">
        <v>0.1</v>
      </c>
      <c r="C569" t="s">
        <v>2724</v>
      </c>
      <c r="D569" t="s">
        <v>2725</v>
      </c>
      <c r="E569" t="s">
        <v>922</v>
      </c>
      <c r="F569" s="207">
        <v>44168.645949074074</v>
      </c>
    </row>
    <row r="570" spans="1:6">
      <c r="A570" s="198" t="s">
        <v>1852</v>
      </c>
      <c r="B570" s="235">
        <v>0.02</v>
      </c>
      <c r="C570" t="s">
        <v>1757</v>
      </c>
      <c r="D570" t="s">
        <v>315</v>
      </c>
      <c r="E570" t="s">
        <v>922</v>
      </c>
      <c r="F570" s="207">
        <v>42347.501400462963</v>
      </c>
    </row>
    <row r="571" spans="1:6">
      <c r="A571" s="198" t="s">
        <v>1304</v>
      </c>
      <c r="B571" s="235">
        <v>0.1</v>
      </c>
      <c r="C571" t="s">
        <v>1299</v>
      </c>
      <c r="D571" t="s">
        <v>1300</v>
      </c>
      <c r="E571" t="s">
        <v>922</v>
      </c>
      <c r="F571" s="207">
        <v>42341.656828703701</v>
      </c>
    </row>
    <row r="572" spans="1:6">
      <c r="A572" s="198" t="s">
        <v>2133</v>
      </c>
      <c r="B572" s="235">
        <v>0.1</v>
      </c>
      <c r="C572" t="s">
        <v>2104</v>
      </c>
      <c r="D572" t="s">
        <v>2105</v>
      </c>
      <c r="E572" t="s">
        <v>922</v>
      </c>
      <c r="F572" s="207">
        <v>43069.636192129627</v>
      </c>
    </row>
    <row r="573" spans="1:6">
      <c r="A573" s="198" t="s">
        <v>1229</v>
      </c>
      <c r="B573" s="235">
        <v>0.1</v>
      </c>
      <c r="C573" t="s">
        <v>1184</v>
      </c>
      <c r="D573" t="s">
        <v>1185</v>
      </c>
      <c r="E573" t="s">
        <v>922</v>
      </c>
      <c r="F573" s="207">
        <v>41620.491724537038</v>
      </c>
    </row>
    <row r="574" spans="1:6">
      <c r="A574" s="198" t="s">
        <v>2766</v>
      </c>
      <c r="B574" s="235">
        <v>0.1</v>
      </c>
      <c r="C574" t="s">
        <v>2712</v>
      </c>
      <c r="D574" t="s">
        <v>2713</v>
      </c>
      <c r="E574" t="s">
        <v>922</v>
      </c>
      <c r="F574" s="207">
        <v>44173.373749999999</v>
      </c>
    </row>
    <row r="575" spans="1:6">
      <c r="A575" s="198" t="s">
        <v>2946</v>
      </c>
      <c r="B575" s="235">
        <v>0.1</v>
      </c>
      <c r="C575" t="s">
        <v>2712</v>
      </c>
      <c r="D575" t="s">
        <v>2713</v>
      </c>
      <c r="E575" t="s">
        <v>922</v>
      </c>
      <c r="F575" s="207">
        <v>44173.373749999999</v>
      </c>
    </row>
    <row r="576" spans="1:6">
      <c r="A576" s="198" t="s">
        <v>2767</v>
      </c>
      <c r="B576" s="235">
        <v>0.1</v>
      </c>
      <c r="C576" t="s">
        <v>2712</v>
      </c>
      <c r="D576" t="s">
        <v>2713</v>
      </c>
      <c r="E576" t="s">
        <v>922</v>
      </c>
      <c r="F576" s="207">
        <v>44173.373749999999</v>
      </c>
    </row>
    <row r="577" spans="1:6">
      <c r="A577" s="198" t="s">
        <v>2768</v>
      </c>
      <c r="B577" s="235">
        <v>0.1</v>
      </c>
      <c r="C577" t="s">
        <v>2712</v>
      </c>
      <c r="D577" t="s">
        <v>2713</v>
      </c>
      <c r="E577" t="s">
        <v>922</v>
      </c>
      <c r="F577" s="207">
        <v>44173.373749999999</v>
      </c>
    </row>
    <row r="578" spans="1:6">
      <c r="A578" s="198" t="s">
        <v>1853</v>
      </c>
      <c r="B578" s="235">
        <v>0.02</v>
      </c>
      <c r="C578" t="s">
        <v>1757</v>
      </c>
      <c r="D578" t="s">
        <v>315</v>
      </c>
      <c r="E578" t="s">
        <v>922</v>
      </c>
      <c r="F578" s="207">
        <v>42347.501400462963</v>
      </c>
    </row>
    <row r="579" spans="1:6">
      <c r="A579" s="198" t="s">
        <v>1488</v>
      </c>
      <c r="B579" s="235">
        <v>8.9999999999999993E-3</v>
      </c>
      <c r="C579" t="s">
        <v>1324</v>
      </c>
      <c r="D579" t="s">
        <v>313</v>
      </c>
      <c r="E579" t="s">
        <v>922</v>
      </c>
      <c r="F579" s="207">
        <v>42395.573738425926</v>
      </c>
    </row>
    <row r="580" spans="1:6">
      <c r="A580" s="198" t="s">
        <v>1489</v>
      </c>
      <c r="B580" s="235">
        <v>8.9999999999999993E-3</v>
      </c>
      <c r="C580" t="s">
        <v>1324</v>
      </c>
      <c r="D580" t="s">
        <v>313</v>
      </c>
      <c r="E580" t="s">
        <v>922</v>
      </c>
      <c r="F580" s="207">
        <v>42395.573738425926</v>
      </c>
    </row>
    <row r="581" spans="1:6">
      <c r="A581" s="198" t="s">
        <v>1854</v>
      </c>
      <c r="B581" s="235">
        <v>0.02</v>
      </c>
      <c r="C581" t="s">
        <v>1757</v>
      </c>
      <c r="D581" t="s">
        <v>315</v>
      </c>
      <c r="E581" t="s">
        <v>922</v>
      </c>
      <c r="F581" s="207">
        <v>42347.501400462963</v>
      </c>
    </row>
    <row r="582" spans="1:6">
      <c r="A582" s="198" t="s">
        <v>2235</v>
      </c>
      <c r="B582" s="235">
        <v>0.1</v>
      </c>
      <c r="C582" t="s">
        <v>2012</v>
      </c>
      <c r="D582" t="s">
        <v>2921</v>
      </c>
      <c r="E582" t="s">
        <v>922</v>
      </c>
      <c r="F582" s="207">
        <v>44168.631655092591</v>
      </c>
    </row>
    <row r="583" spans="1:6">
      <c r="A583" s="198" t="s">
        <v>1490</v>
      </c>
      <c r="B583" s="235">
        <v>8.9999999999999993E-3</v>
      </c>
      <c r="C583" t="s">
        <v>1324</v>
      </c>
      <c r="D583" t="s">
        <v>313</v>
      </c>
      <c r="E583" t="s">
        <v>922</v>
      </c>
      <c r="F583" s="207">
        <v>42395.573738425926</v>
      </c>
    </row>
    <row r="584" spans="1:6">
      <c r="A584" s="198" t="s">
        <v>2769</v>
      </c>
      <c r="B584" s="235">
        <v>0.1</v>
      </c>
      <c r="C584" t="s">
        <v>2724</v>
      </c>
      <c r="D584" t="s">
        <v>2725</v>
      </c>
      <c r="E584" t="s">
        <v>922</v>
      </c>
      <c r="F584" s="207">
        <v>44168.645949074074</v>
      </c>
    </row>
    <row r="585" spans="1:6">
      <c r="A585" s="198" t="s">
        <v>1855</v>
      </c>
      <c r="B585" s="235">
        <v>0.02</v>
      </c>
      <c r="C585" t="s">
        <v>1757</v>
      </c>
      <c r="D585" t="s">
        <v>315</v>
      </c>
      <c r="E585" t="s">
        <v>922</v>
      </c>
      <c r="F585" s="207">
        <v>42347.501400462963</v>
      </c>
    </row>
    <row r="586" spans="1:6">
      <c r="A586" s="198" t="s">
        <v>1856</v>
      </c>
      <c r="B586" s="235">
        <v>0.02</v>
      </c>
      <c r="C586" t="s">
        <v>1757</v>
      </c>
      <c r="D586" t="s">
        <v>315</v>
      </c>
      <c r="E586" t="s">
        <v>922</v>
      </c>
      <c r="F586" s="207">
        <v>42347.501400462963</v>
      </c>
    </row>
    <row r="587" spans="1:6">
      <c r="A587" s="198" t="s">
        <v>2134</v>
      </c>
      <c r="B587" s="235">
        <v>0.1</v>
      </c>
      <c r="C587" t="s">
        <v>2104</v>
      </c>
      <c r="D587" t="s">
        <v>2105</v>
      </c>
      <c r="E587" t="s">
        <v>922</v>
      </c>
      <c r="F587" s="207">
        <v>43069.636192129627</v>
      </c>
    </row>
    <row r="588" spans="1:6">
      <c r="A588" s="198" t="s">
        <v>2135</v>
      </c>
      <c r="B588" s="235">
        <v>0.1</v>
      </c>
      <c r="C588" t="s">
        <v>2104</v>
      </c>
      <c r="D588" t="s">
        <v>2105</v>
      </c>
      <c r="E588" t="s">
        <v>922</v>
      </c>
      <c r="F588" s="207">
        <v>43069.636192129627</v>
      </c>
    </row>
    <row r="589" spans="1:6">
      <c r="A589" s="198" t="s">
        <v>1857</v>
      </c>
      <c r="B589" s="235">
        <v>0.02</v>
      </c>
      <c r="C589" t="s">
        <v>1757</v>
      </c>
      <c r="D589" t="s">
        <v>315</v>
      </c>
      <c r="E589" t="s">
        <v>922</v>
      </c>
      <c r="F589" s="207">
        <v>42347.501400462963</v>
      </c>
    </row>
    <row r="590" spans="1:6">
      <c r="A590" s="198" t="s">
        <v>1996</v>
      </c>
      <c r="B590" s="235">
        <v>0.1</v>
      </c>
      <c r="C590" t="s">
        <v>1989</v>
      </c>
      <c r="D590" t="s">
        <v>1990</v>
      </c>
      <c r="E590" t="s">
        <v>922</v>
      </c>
      <c r="F590" s="207">
        <v>44168.475694444445</v>
      </c>
    </row>
    <row r="591" spans="1:6">
      <c r="A591" s="198" t="s">
        <v>2947</v>
      </c>
      <c r="B591" s="235">
        <v>0.1</v>
      </c>
      <c r="C591" t="s">
        <v>2012</v>
      </c>
      <c r="D591" t="s">
        <v>2921</v>
      </c>
      <c r="E591" t="s">
        <v>922</v>
      </c>
      <c r="F591" s="207">
        <v>44168.631655092591</v>
      </c>
    </row>
    <row r="592" spans="1:6">
      <c r="A592" s="198" t="s">
        <v>1858</v>
      </c>
      <c r="B592" s="235">
        <v>0.02</v>
      </c>
      <c r="C592" t="s">
        <v>1757</v>
      </c>
      <c r="D592" t="s">
        <v>315</v>
      </c>
      <c r="E592" t="s">
        <v>922</v>
      </c>
      <c r="F592" s="207">
        <v>42347.501400462963</v>
      </c>
    </row>
    <row r="593" spans="1:6">
      <c r="A593" s="198" t="s">
        <v>2770</v>
      </c>
      <c r="B593" s="235">
        <v>0.1</v>
      </c>
      <c r="C593" t="s">
        <v>2709</v>
      </c>
      <c r="D593" t="s">
        <v>2710</v>
      </c>
      <c r="E593" t="s">
        <v>922</v>
      </c>
      <c r="F593" s="207">
        <v>43664.69363425926</v>
      </c>
    </row>
    <row r="594" spans="1:6">
      <c r="A594" s="198" t="s">
        <v>2022</v>
      </c>
      <c r="B594" s="235">
        <v>0.1</v>
      </c>
      <c r="C594" t="s">
        <v>2012</v>
      </c>
      <c r="D594" t="s">
        <v>2921</v>
      </c>
      <c r="E594" t="s">
        <v>922</v>
      </c>
      <c r="F594" s="207">
        <v>44168.631655092591</v>
      </c>
    </row>
    <row r="595" spans="1:6">
      <c r="A595" s="198" t="s">
        <v>2771</v>
      </c>
      <c r="B595" s="235">
        <v>0.1</v>
      </c>
      <c r="C595" t="s">
        <v>2709</v>
      </c>
      <c r="D595" t="s">
        <v>2710</v>
      </c>
      <c r="E595" t="s">
        <v>922</v>
      </c>
      <c r="F595" s="207">
        <v>43664.69363425926</v>
      </c>
    </row>
    <row r="596" spans="1:6">
      <c r="A596" s="198" t="s">
        <v>2772</v>
      </c>
      <c r="B596" s="235">
        <v>0.1</v>
      </c>
      <c r="C596" t="s">
        <v>2712</v>
      </c>
      <c r="D596" t="s">
        <v>2713</v>
      </c>
      <c r="E596" t="s">
        <v>922</v>
      </c>
      <c r="F596" s="207">
        <v>44173.373749999999</v>
      </c>
    </row>
    <row r="597" spans="1:6">
      <c r="A597" s="198" t="s">
        <v>2773</v>
      </c>
      <c r="B597" s="235">
        <v>0.1</v>
      </c>
      <c r="C597" t="s">
        <v>2712</v>
      </c>
      <c r="D597" t="s">
        <v>2713</v>
      </c>
      <c r="E597" t="s">
        <v>922</v>
      </c>
      <c r="F597" s="207">
        <v>44173.373749999999</v>
      </c>
    </row>
    <row r="598" spans="1:6">
      <c r="A598" s="198" t="s">
        <v>1976</v>
      </c>
      <c r="B598" s="235">
        <v>0.1</v>
      </c>
      <c r="C598" t="s">
        <v>1972</v>
      </c>
      <c r="D598" t="s">
        <v>2942</v>
      </c>
      <c r="E598" t="s">
        <v>922</v>
      </c>
      <c r="F598" s="207">
        <v>42347.582094907404</v>
      </c>
    </row>
    <row r="599" spans="1:6">
      <c r="A599" s="198" t="s">
        <v>2774</v>
      </c>
      <c r="B599" s="235">
        <v>0.1</v>
      </c>
      <c r="C599" t="s">
        <v>2712</v>
      </c>
      <c r="D599" t="s">
        <v>2713</v>
      </c>
      <c r="E599" t="s">
        <v>922</v>
      </c>
      <c r="F599" s="207">
        <v>44173.373749999999</v>
      </c>
    </row>
    <row r="600" spans="1:6">
      <c r="A600" s="198" t="s">
        <v>1305</v>
      </c>
      <c r="B600" s="235">
        <v>0.1</v>
      </c>
      <c r="C600" t="s">
        <v>1299</v>
      </c>
      <c r="D600" t="s">
        <v>1300</v>
      </c>
      <c r="E600" t="s">
        <v>922</v>
      </c>
      <c r="F600" s="207">
        <v>42341.656828703701</v>
      </c>
    </row>
    <row r="601" spans="1:6">
      <c r="A601" s="198" t="s">
        <v>1859</v>
      </c>
      <c r="B601" s="235">
        <v>0.02</v>
      </c>
      <c r="C601" t="s">
        <v>1757</v>
      </c>
      <c r="D601" t="s">
        <v>315</v>
      </c>
      <c r="E601" t="s">
        <v>922</v>
      </c>
      <c r="F601" s="207">
        <v>42347.501400462963</v>
      </c>
    </row>
    <row r="602" spans="1:6">
      <c r="A602" s="198" t="s">
        <v>1230</v>
      </c>
      <c r="B602" s="235">
        <v>0.1</v>
      </c>
      <c r="C602" t="s">
        <v>1184</v>
      </c>
      <c r="D602" t="s">
        <v>1185</v>
      </c>
      <c r="E602" t="s">
        <v>922</v>
      </c>
      <c r="F602" s="207">
        <v>41620.491724537038</v>
      </c>
    </row>
    <row r="603" spans="1:6">
      <c r="A603" s="198" t="s">
        <v>2087</v>
      </c>
      <c r="B603" s="235">
        <v>5.0000000000000001E-3</v>
      </c>
      <c r="C603" t="s">
        <v>2077</v>
      </c>
      <c r="D603" t="s">
        <v>2927</v>
      </c>
      <c r="E603" t="s">
        <v>922</v>
      </c>
      <c r="F603" s="207">
        <v>42341.680462962962</v>
      </c>
    </row>
    <row r="604" spans="1:6">
      <c r="A604" s="198" t="s">
        <v>2775</v>
      </c>
      <c r="B604" s="235">
        <v>0.1</v>
      </c>
      <c r="C604" t="s">
        <v>2712</v>
      </c>
      <c r="D604" t="s">
        <v>2713</v>
      </c>
      <c r="E604" t="s">
        <v>922</v>
      </c>
      <c r="F604" s="207">
        <v>44173.373749999999</v>
      </c>
    </row>
    <row r="605" spans="1:6">
      <c r="A605" s="198" t="s">
        <v>2136</v>
      </c>
      <c r="B605" s="235">
        <v>0.1</v>
      </c>
      <c r="C605" t="s">
        <v>2104</v>
      </c>
      <c r="D605" t="s">
        <v>2105</v>
      </c>
      <c r="E605" t="s">
        <v>922</v>
      </c>
      <c r="F605" s="207">
        <v>43069.636192129627</v>
      </c>
    </row>
    <row r="606" spans="1:6">
      <c r="A606" s="198" t="s">
        <v>1231</v>
      </c>
      <c r="B606" s="235">
        <v>0.1</v>
      </c>
      <c r="C606" t="s">
        <v>1184</v>
      </c>
      <c r="D606" t="s">
        <v>1185</v>
      </c>
      <c r="E606" t="s">
        <v>922</v>
      </c>
      <c r="F606" s="207">
        <v>41620.491724537038</v>
      </c>
    </row>
    <row r="607" spans="1:6">
      <c r="A607" s="198" t="s">
        <v>1977</v>
      </c>
      <c r="B607" s="235">
        <v>0.1</v>
      </c>
      <c r="C607" t="s">
        <v>1972</v>
      </c>
      <c r="D607" t="s">
        <v>2942</v>
      </c>
      <c r="E607" t="s">
        <v>922</v>
      </c>
      <c r="F607" s="207">
        <v>42347.582094907404</v>
      </c>
    </row>
    <row r="608" spans="1:6">
      <c r="A608" s="198" t="s">
        <v>1137</v>
      </c>
      <c r="B608" s="235">
        <v>0.1</v>
      </c>
      <c r="C608" t="s">
        <v>1125</v>
      </c>
      <c r="D608" t="s">
        <v>1126</v>
      </c>
      <c r="E608" t="s">
        <v>922</v>
      </c>
      <c r="F608" s="207">
        <v>41620.479398148149</v>
      </c>
    </row>
    <row r="609" spans="1:6">
      <c r="A609" s="198" t="s">
        <v>1860</v>
      </c>
      <c r="B609" s="235">
        <v>0.02</v>
      </c>
      <c r="C609" t="s">
        <v>1757</v>
      </c>
      <c r="D609" t="s">
        <v>315</v>
      </c>
      <c r="E609" t="s">
        <v>922</v>
      </c>
      <c r="F609" s="207">
        <v>42347.501400462963</v>
      </c>
    </row>
    <row r="610" spans="1:6">
      <c r="A610" s="198" t="s">
        <v>1046</v>
      </c>
      <c r="B610" s="235">
        <v>0.1</v>
      </c>
      <c r="C610" t="s">
        <v>1036</v>
      </c>
      <c r="D610" t="s">
        <v>1037</v>
      </c>
      <c r="E610" t="s">
        <v>922</v>
      </c>
      <c r="F610" s="207">
        <v>41620.478402777779</v>
      </c>
    </row>
    <row r="611" spans="1:6">
      <c r="A611" s="198" t="s">
        <v>2137</v>
      </c>
      <c r="B611" s="235">
        <v>0.1</v>
      </c>
      <c r="C611" t="s">
        <v>2104</v>
      </c>
      <c r="D611" t="s">
        <v>2105</v>
      </c>
      <c r="E611" t="s">
        <v>922</v>
      </c>
      <c r="F611" s="207">
        <v>43069.636192129627</v>
      </c>
    </row>
    <row r="612" spans="1:6">
      <c r="A612" s="198" t="s">
        <v>1978</v>
      </c>
      <c r="B612" s="235">
        <v>0.1</v>
      </c>
      <c r="C612" t="s">
        <v>1972</v>
      </c>
      <c r="D612" t="s">
        <v>2942</v>
      </c>
      <c r="E612" t="s">
        <v>922</v>
      </c>
      <c r="F612" s="207">
        <v>42347.582094907404</v>
      </c>
    </row>
    <row r="613" spans="1:6">
      <c r="A613" s="198" t="s">
        <v>1232</v>
      </c>
      <c r="B613" s="235">
        <v>0.1</v>
      </c>
      <c r="C613" t="s">
        <v>1184</v>
      </c>
      <c r="D613" t="s">
        <v>1185</v>
      </c>
      <c r="E613" t="s">
        <v>922</v>
      </c>
      <c r="F613" s="207">
        <v>41620.491724537038</v>
      </c>
    </row>
    <row r="614" spans="1:6">
      <c r="A614" s="198" t="s">
        <v>1233</v>
      </c>
      <c r="B614" s="235">
        <v>0.1</v>
      </c>
      <c r="C614" t="s">
        <v>1184</v>
      </c>
      <c r="D614" t="s">
        <v>1185</v>
      </c>
      <c r="E614" t="s">
        <v>922</v>
      </c>
      <c r="F614" s="207">
        <v>41620.491724537038</v>
      </c>
    </row>
    <row r="615" spans="1:6">
      <c r="A615" s="198" t="s">
        <v>1491</v>
      </c>
      <c r="B615" s="235">
        <v>8.9999999999999993E-3</v>
      </c>
      <c r="C615" t="s">
        <v>1324</v>
      </c>
      <c r="D615" t="s">
        <v>313</v>
      </c>
      <c r="E615" t="s">
        <v>922</v>
      </c>
      <c r="F615" s="207">
        <v>42395.573738425926</v>
      </c>
    </row>
    <row r="616" spans="1:6">
      <c r="A616" s="198" t="s">
        <v>2553</v>
      </c>
      <c r="B616" s="235">
        <v>0.02</v>
      </c>
      <c r="C616" t="s">
        <v>1757</v>
      </c>
      <c r="D616" t="s">
        <v>315</v>
      </c>
      <c r="E616" t="s">
        <v>922</v>
      </c>
      <c r="F616" s="207">
        <v>42347.501400462963</v>
      </c>
    </row>
    <row r="617" spans="1:6">
      <c r="A617" s="198" t="s">
        <v>1492</v>
      </c>
      <c r="B617" s="235">
        <v>8.9999999999999993E-3</v>
      </c>
      <c r="C617" t="s">
        <v>1324</v>
      </c>
      <c r="D617" t="s">
        <v>313</v>
      </c>
      <c r="E617" t="s">
        <v>922</v>
      </c>
      <c r="F617" s="207">
        <v>42395.573738425926</v>
      </c>
    </row>
    <row r="618" spans="1:6">
      <c r="A618" s="198" t="s">
        <v>1008</v>
      </c>
      <c r="B618" s="235">
        <v>0.01</v>
      </c>
      <c r="C618" t="s">
        <v>940</v>
      </c>
      <c r="D618" t="s">
        <v>309</v>
      </c>
      <c r="E618" t="s">
        <v>922</v>
      </c>
      <c r="F618" s="207">
        <v>44168.620891203704</v>
      </c>
    </row>
    <row r="619" spans="1:6">
      <c r="A619" s="198" t="s">
        <v>1979</v>
      </c>
      <c r="B619" s="235">
        <v>0.1</v>
      </c>
      <c r="C619" t="s">
        <v>1972</v>
      </c>
      <c r="D619" t="s">
        <v>2942</v>
      </c>
      <c r="E619" t="s">
        <v>922</v>
      </c>
      <c r="F619" s="207">
        <v>42347.582094907404</v>
      </c>
    </row>
    <row r="620" spans="1:6">
      <c r="A620" s="198" t="s">
        <v>2776</v>
      </c>
      <c r="B620" s="235">
        <v>0.1</v>
      </c>
      <c r="C620" t="s">
        <v>2709</v>
      </c>
      <c r="D620" t="s">
        <v>2710</v>
      </c>
      <c r="E620" t="s">
        <v>922</v>
      </c>
      <c r="F620" s="207">
        <v>43664.69363425926</v>
      </c>
    </row>
    <row r="621" spans="1:6">
      <c r="A621" s="198" t="s">
        <v>1493</v>
      </c>
      <c r="B621" s="235">
        <v>8.9999999999999993E-3</v>
      </c>
      <c r="C621" t="s">
        <v>1324</v>
      </c>
      <c r="D621" t="s">
        <v>313</v>
      </c>
      <c r="E621" t="s">
        <v>922</v>
      </c>
      <c r="F621" s="207">
        <v>42395.573738425926</v>
      </c>
    </row>
    <row r="622" spans="1:6">
      <c r="A622" s="198" t="s">
        <v>1494</v>
      </c>
      <c r="B622" s="235">
        <v>8.9999999999999993E-3</v>
      </c>
      <c r="C622" t="s">
        <v>1324</v>
      </c>
      <c r="D622" t="s">
        <v>313</v>
      </c>
      <c r="E622" t="s">
        <v>922</v>
      </c>
      <c r="F622" s="207">
        <v>42395.573738425926</v>
      </c>
    </row>
    <row r="623" spans="1:6">
      <c r="A623" s="198" t="s">
        <v>1009</v>
      </c>
      <c r="B623" s="235">
        <v>0.01</v>
      </c>
      <c r="C623" t="s">
        <v>940</v>
      </c>
      <c r="D623" t="s">
        <v>309</v>
      </c>
      <c r="E623" t="s">
        <v>922</v>
      </c>
      <c r="F623" s="207">
        <v>44168.620891203704</v>
      </c>
    </row>
    <row r="624" spans="1:6">
      <c r="A624" s="198" t="s">
        <v>1138</v>
      </c>
      <c r="B624" s="235">
        <v>0.1</v>
      </c>
      <c r="C624" t="s">
        <v>1125</v>
      </c>
      <c r="D624" t="s">
        <v>1126</v>
      </c>
      <c r="E624" t="s">
        <v>922</v>
      </c>
      <c r="F624" s="207">
        <v>41620.479398148149</v>
      </c>
    </row>
    <row r="625" spans="1:6">
      <c r="A625" s="198" t="s">
        <v>1234</v>
      </c>
      <c r="B625" s="235">
        <v>0.1</v>
      </c>
      <c r="C625" t="s">
        <v>1184</v>
      </c>
      <c r="D625" t="s">
        <v>1185</v>
      </c>
      <c r="E625" t="s">
        <v>922</v>
      </c>
      <c r="F625" s="207">
        <v>41620.491724537038</v>
      </c>
    </row>
    <row r="626" spans="1:6">
      <c r="A626" s="198" t="s">
        <v>1980</v>
      </c>
      <c r="B626" s="235">
        <v>0.1</v>
      </c>
      <c r="C626" t="s">
        <v>1972</v>
      </c>
      <c r="D626" t="s">
        <v>2942</v>
      </c>
      <c r="E626" t="s">
        <v>922</v>
      </c>
      <c r="F626" s="207">
        <v>42347.582094907404</v>
      </c>
    </row>
    <row r="627" spans="1:6">
      <c r="A627" s="198" t="s">
        <v>1981</v>
      </c>
      <c r="B627" s="235">
        <v>0.1</v>
      </c>
      <c r="C627" t="s">
        <v>1972</v>
      </c>
      <c r="D627" t="s">
        <v>2942</v>
      </c>
      <c r="E627" t="s">
        <v>922</v>
      </c>
      <c r="F627" s="207">
        <v>42347.582094907404</v>
      </c>
    </row>
    <row r="628" spans="1:6">
      <c r="A628" s="198" t="s">
        <v>2777</v>
      </c>
      <c r="B628" s="235">
        <v>0.1</v>
      </c>
      <c r="C628" t="s">
        <v>2709</v>
      </c>
      <c r="D628" t="s">
        <v>2710</v>
      </c>
      <c r="E628" t="s">
        <v>922</v>
      </c>
      <c r="F628" s="207">
        <v>43664.69363425926</v>
      </c>
    </row>
    <row r="629" spans="1:6">
      <c r="A629" s="198" t="s">
        <v>1861</v>
      </c>
      <c r="B629" s="235">
        <v>0.02</v>
      </c>
      <c r="C629" t="s">
        <v>1757</v>
      </c>
      <c r="D629" t="s">
        <v>315</v>
      </c>
      <c r="E629" t="s">
        <v>922</v>
      </c>
      <c r="F629" s="207">
        <v>42347.501400462963</v>
      </c>
    </row>
    <row r="630" spans="1:6">
      <c r="A630" s="198" t="s">
        <v>1997</v>
      </c>
      <c r="B630" s="235">
        <v>0.1</v>
      </c>
      <c r="C630" t="s">
        <v>1989</v>
      </c>
      <c r="D630" t="s">
        <v>1990</v>
      </c>
      <c r="E630" t="s">
        <v>922</v>
      </c>
      <c r="F630" s="207">
        <v>44168.475694444445</v>
      </c>
    </row>
    <row r="631" spans="1:6">
      <c r="A631" s="198" t="s">
        <v>2138</v>
      </c>
      <c r="B631" s="235">
        <v>0.1</v>
      </c>
      <c r="C631" t="s">
        <v>2104</v>
      </c>
      <c r="D631" t="s">
        <v>2105</v>
      </c>
      <c r="E631" t="s">
        <v>922</v>
      </c>
      <c r="F631" s="207">
        <v>43069.636192129627</v>
      </c>
    </row>
    <row r="632" spans="1:6">
      <c r="A632" s="198" t="s">
        <v>2139</v>
      </c>
      <c r="B632" s="235">
        <v>0.1</v>
      </c>
      <c r="C632" t="s">
        <v>2104</v>
      </c>
      <c r="D632" t="s">
        <v>2105</v>
      </c>
      <c r="E632" t="s">
        <v>922</v>
      </c>
      <c r="F632" s="207">
        <v>43069.636192129627</v>
      </c>
    </row>
    <row r="633" spans="1:6">
      <c r="A633" s="198" t="s">
        <v>2140</v>
      </c>
      <c r="B633" s="235">
        <v>0.1</v>
      </c>
      <c r="C633" t="s">
        <v>2104</v>
      </c>
      <c r="D633" t="s">
        <v>2105</v>
      </c>
      <c r="E633" t="s">
        <v>922</v>
      </c>
      <c r="F633" s="207">
        <v>43069.636192129627</v>
      </c>
    </row>
    <row r="634" spans="1:6">
      <c r="A634" s="198" t="s">
        <v>2778</v>
      </c>
      <c r="B634" s="235">
        <v>0.1</v>
      </c>
      <c r="C634" t="s">
        <v>2709</v>
      </c>
      <c r="D634" t="s">
        <v>2710</v>
      </c>
      <c r="E634" t="s">
        <v>922</v>
      </c>
      <c r="F634" s="207">
        <v>43664.69363425926</v>
      </c>
    </row>
    <row r="635" spans="1:6">
      <c r="A635" s="198" t="s">
        <v>2779</v>
      </c>
      <c r="B635" s="235">
        <v>0.1</v>
      </c>
      <c r="C635" t="s">
        <v>2709</v>
      </c>
      <c r="D635" t="s">
        <v>2710</v>
      </c>
      <c r="E635" t="s">
        <v>922</v>
      </c>
      <c r="F635" s="207">
        <v>43664.69363425926</v>
      </c>
    </row>
    <row r="636" spans="1:6">
      <c r="A636" s="198" t="s">
        <v>2780</v>
      </c>
      <c r="B636" s="235">
        <v>0.1</v>
      </c>
      <c r="C636" t="s">
        <v>2709</v>
      </c>
      <c r="D636" t="s">
        <v>2710</v>
      </c>
      <c r="E636" t="s">
        <v>922</v>
      </c>
      <c r="F636" s="207">
        <v>43664.69363425926</v>
      </c>
    </row>
    <row r="637" spans="1:6">
      <c r="A637" s="198" t="s">
        <v>2948</v>
      </c>
      <c r="B637" s="235">
        <v>0.01</v>
      </c>
      <c r="C637" t="s">
        <v>940</v>
      </c>
      <c r="D637" t="s">
        <v>309</v>
      </c>
      <c r="E637" t="s">
        <v>922</v>
      </c>
      <c r="F637" s="207">
        <v>44168.620891203704</v>
      </c>
    </row>
    <row r="638" spans="1:6">
      <c r="A638" s="198" t="s">
        <v>1862</v>
      </c>
      <c r="B638" s="235">
        <v>0.02</v>
      </c>
      <c r="C638" t="s">
        <v>1757</v>
      </c>
      <c r="D638" t="s">
        <v>315</v>
      </c>
      <c r="E638" t="s">
        <v>922</v>
      </c>
      <c r="F638" s="207">
        <v>42347.501400462963</v>
      </c>
    </row>
    <row r="639" spans="1:6">
      <c r="A639" s="198" t="s">
        <v>2550</v>
      </c>
      <c r="B639" s="235">
        <v>8.9999999999999993E-3</v>
      </c>
      <c r="C639" t="s">
        <v>1324</v>
      </c>
      <c r="D639" t="s">
        <v>313</v>
      </c>
      <c r="E639" t="s">
        <v>922</v>
      </c>
      <c r="F639" s="207">
        <v>42395.573738425926</v>
      </c>
    </row>
    <row r="640" spans="1:6">
      <c r="A640" s="198" t="s">
        <v>2088</v>
      </c>
      <c r="B640" s="235">
        <v>5.0000000000000001E-3</v>
      </c>
      <c r="C640" t="s">
        <v>2077</v>
      </c>
      <c r="D640" t="s">
        <v>2927</v>
      </c>
      <c r="E640" t="s">
        <v>922</v>
      </c>
      <c r="F640" s="207">
        <v>42341.680462962962</v>
      </c>
    </row>
    <row r="641" spans="1:6">
      <c r="A641" s="198" t="s">
        <v>1982</v>
      </c>
      <c r="B641" s="235">
        <v>0.1</v>
      </c>
      <c r="C641" t="s">
        <v>1972</v>
      </c>
      <c r="D641" t="s">
        <v>2942</v>
      </c>
      <c r="E641" t="s">
        <v>922</v>
      </c>
      <c r="F641" s="207">
        <v>42347.582094907404</v>
      </c>
    </row>
    <row r="642" spans="1:6">
      <c r="A642" s="198" t="s">
        <v>1863</v>
      </c>
      <c r="B642" s="235">
        <v>0.02</v>
      </c>
      <c r="C642" t="s">
        <v>1757</v>
      </c>
      <c r="D642" t="s">
        <v>315</v>
      </c>
      <c r="E642" t="s">
        <v>922</v>
      </c>
      <c r="F642" s="207">
        <v>42347.501400462963</v>
      </c>
    </row>
    <row r="643" spans="1:6">
      <c r="A643" s="198" t="s">
        <v>2141</v>
      </c>
      <c r="B643" s="235">
        <v>0.1</v>
      </c>
      <c r="C643" t="s">
        <v>2104</v>
      </c>
      <c r="D643" t="s">
        <v>2105</v>
      </c>
      <c r="E643" t="s">
        <v>922</v>
      </c>
      <c r="F643" s="207">
        <v>43069.636192129627</v>
      </c>
    </row>
    <row r="644" spans="1:6">
      <c r="A644" s="198" t="s">
        <v>1047</v>
      </c>
      <c r="B644" s="235">
        <v>0.1</v>
      </c>
      <c r="C644" t="s">
        <v>1036</v>
      </c>
      <c r="D644" t="s">
        <v>1037</v>
      </c>
      <c r="E644" t="s">
        <v>922</v>
      </c>
      <c r="F644" s="207">
        <v>41620.478402777779</v>
      </c>
    </row>
    <row r="645" spans="1:6">
      <c r="A645" s="198" t="s">
        <v>2203</v>
      </c>
      <c r="B645" s="235">
        <v>0.1</v>
      </c>
      <c r="C645" t="s">
        <v>2199</v>
      </c>
      <c r="D645" t="s">
        <v>2935</v>
      </c>
      <c r="E645" t="s">
        <v>922</v>
      </c>
      <c r="F645" s="207">
        <v>44168.520844907405</v>
      </c>
    </row>
    <row r="646" spans="1:6">
      <c r="A646" s="198" t="s">
        <v>2554</v>
      </c>
      <c r="B646" s="235">
        <v>0.02</v>
      </c>
      <c r="C646" t="s">
        <v>1757</v>
      </c>
      <c r="D646" t="s">
        <v>315</v>
      </c>
      <c r="E646" t="s">
        <v>922</v>
      </c>
      <c r="F646" s="207">
        <v>42347.501400462963</v>
      </c>
    </row>
    <row r="647" spans="1:6">
      <c r="A647" s="198" t="s">
        <v>1998</v>
      </c>
      <c r="B647" s="235">
        <v>0.1</v>
      </c>
      <c r="C647" t="s">
        <v>1989</v>
      </c>
      <c r="D647" t="s">
        <v>1990</v>
      </c>
      <c r="E647" t="s">
        <v>922</v>
      </c>
      <c r="F647" s="207">
        <v>44168.475694444445</v>
      </c>
    </row>
    <row r="648" spans="1:6">
      <c r="A648" s="198" t="s">
        <v>1999</v>
      </c>
      <c r="B648" s="235">
        <v>0.1</v>
      </c>
      <c r="C648" t="s">
        <v>1989</v>
      </c>
      <c r="D648" t="s">
        <v>1990</v>
      </c>
      <c r="E648" t="s">
        <v>922</v>
      </c>
      <c r="F648" s="207">
        <v>44168.475694444445</v>
      </c>
    </row>
    <row r="649" spans="1:6">
      <c r="A649" s="198" t="s">
        <v>1495</v>
      </c>
      <c r="B649" s="235">
        <v>8.9999999999999993E-3</v>
      </c>
      <c r="C649" t="s">
        <v>1324</v>
      </c>
      <c r="D649" t="s">
        <v>313</v>
      </c>
      <c r="E649" t="s">
        <v>922</v>
      </c>
      <c r="F649" s="207">
        <v>42395.573738425926</v>
      </c>
    </row>
    <row r="650" spans="1:6">
      <c r="A650" s="198" t="s">
        <v>1864</v>
      </c>
      <c r="B650" s="235">
        <v>0.02</v>
      </c>
      <c r="C650" t="s">
        <v>1757</v>
      </c>
      <c r="D650" t="s">
        <v>315</v>
      </c>
      <c r="E650" t="s">
        <v>922</v>
      </c>
      <c r="F650" s="207">
        <v>42347.501400462963</v>
      </c>
    </row>
    <row r="651" spans="1:6">
      <c r="A651" s="198" t="s">
        <v>1496</v>
      </c>
      <c r="B651" s="235">
        <v>8.9999999999999993E-3</v>
      </c>
      <c r="C651" t="s">
        <v>1324</v>
      </c>
      <c r="D651" t="s">
        <v>313</v>
      </c>
      <c r="E651" t="s">
        <v>922</v>
      </c>
      <c r="F651" s="207">
        <v>42395.573738425926</v>
      </c>
    </row>
    <row r="652" spans="1:6">
      <c r="A652" s="198" t="s">
        <v>2781</v>
      </c>
      <c r="B652" s="235">
        <v>0.1</v>
      </c>
      <c r="C652" t="s">
        <v>2012</v>
      </c>
      <c r="D652" t="s">
        <v>2921</v>
      </c>
      <c r="E652" t="s">
        <v>922</v>
      </c>
      <c r="F652" s="207">
        <v>44168.631655092591</v>
      </c>
    </row>
    <row r="653" spans="1:6">
      <c r="A653" s="198" t="s">
        <v>2782</v>
      </c>
      <c r="B653" s="235">
        <v>0.1</v>
      </c>
      <c r="C653" t="s">
        <v>2012</v>
      </c>
      <c r="D653" t="s">
        <v>2921</v>
      </c>
      <c r="E653" t="s">
        <v>922</v>
      </c>
      <c r="F653" s="207">
        <v>44168.631655092591</v>
      </c>
    </row>
    <row r="654" spans="1:6">
      <c r="A654" s="198" t="s">
        <v>2783</v>
      </c>
      <c r="B654" s="235">
        <v>0.1</v>
      </c>
      <c r="C654" t="s">
        <v>2709</v>
      </c>
      <c r="D654" t="s">
        <v>2710</v>
      </c>
      <c r="E654" t="s">
        <v>922</v>
      </c>
      <c r="F654" s="207">
        <v>43664.69363425926</v>
      </c>
    </row>
    <row r="655" spans="1:6">
      <c r="A655" s="198" t="s">
        <v>2089</v>
      </c>
      <c r="B655" s="235">
        <v>5.0000000000000001E-3</v>
      </c>
      <c r="C655" t="s">
        <v>2077</v>
      </c>
      <c r="D655" t="s">
        <v>2927</v>
      </c>
      <c r="E655" t="s">
        <v>922</v>
      </c>
      <c r="F655" s="207">
        <v>42341.680462962962</v>
      </c>
    </row>
    <row r="656" spans="1:6">
      <c r="A656" s="198" t="s">
        <v>2784</v>
      </c>
      <c r="B656" s="235">
        <v>0.1</v>
      </c>
      <c r="C656" t="s">
        <v>2709</v>
      </c>
      <c r="D656" t="s">
        <v>2710</v>
      </c>
      <c r="E656" t="s">
        <v>922</v>
      </c>
      <c r="F656" s="207">
        <v>43664.69363425926</v>
      </c>
    </row>
    <row r="657" spans="1:6">
      <c r="A657" s="198" t="s">
        <v>2142</v>
      </c>
      <c r="B657" s="235">
        <v>0.1</v>
      </c>
      <c r="C657" t="s">
        <v>2104</v>
      </c>
      <c r="D657" t="s">
        <v>2105</v>
      </c>
      <c r="E657" t="s">
        <v>922</v>
      </c>
      <c r="F657" s="207">
        <v>43069.636192129627</v>
      </c>
    </row>
    <row r="658" spans="1:6">
      <c r="A658" s="198" t="s">
        <v>1080</v>
      </c>
      <c r="B658" s="235">
        <v>0.1</v>
      </c>
      <c r="C658" t="s">
        <v>1076</v>
      </c>
      <c r="D658" t="s">
        <v>2934</v>
      </c>
      <c r="E658" t="s">
        <v>922</v>
      </c>
      <c r="F658" s="207">
        <v>41241.558842592596</v>
      </c>
    </row>
    <row r="659" spans="1:6">
      <c r="A659" s="198" t="s">
        <v>2090</v>
      </c>
      <c r="B659" s="235">
        <v>5.0000000000000001E-3</v>
      </c>
      <c r="C659" t="s">
        <v>2077</v>
      </c>
      <c r="D659" t="s">
        <v>2927</v>
      </c>
      <c r="E659" t="s">
        <v>922</v>
      </c>
      <c r="F659" s="207">
        <v>42341.680462962962</v>
      </c>
    </row>
    <row r="660" spans="1:6">
      <c r="A660" s="198" t="s">
        <v>2023</v>
      </c>
      <c r="B660" s="235">
        <v>0.1</v>
      </c>
      <c r="C660" t="s">
        <v>2012</v>
      </c>
      <c r="D660" t="s">
        <v>2921</v>
      </c>
      <c r="E660" t="s">
        <v>922</v>
      </c>
      <c r="F660" s="207">
        <v>44168.631655092591</v>
      </c>
    </row>
    <row r="661" spans="1:6">
      <c r="A661" s="198" t="s">
        <v>1865</v>
      </c>
      <c r="B661" s="235">
        <v>0.02</v>
      </c>
      <c r="C661" t="s">
        <v>1757</v>
      </c>
      <c r="D661" t="s">
        <v>315</v>
      </c>
      <c r="E661" t="s">
        <v>922</v>
      </c>
      <c r="F661" s="207">
        <v>42347.501400462963</v>
      </c>
    </row>
    <row r="662" spans="1:6">
      <c r="A662" s="198" t="s">
        <v>1866</v>
      </c>
      <c r="B662" s="235">
        <v>0.02</v>
      </c>
      <c r="C662" t="s">
        <v>1757</v>
      </c>
      <c r="D662" t="s">
        <v>315</v>
      </c>
      <c r="E662" t="s">
        <v>922</v>
      </c>
      <c r="F662" s="207">
        <v>42347.501400462963</v>
      </c>
    </row>
    <row r="663" spans="1:6">
      <c r="A663" s="198" t="s">
        <v>1867</v>
      </c>
      <c r="B663" s="235">
        <v>0.02</v>
      </c>
      <c r="C663" t="s">
        <v>1757</v>
      </c>
      <c r="D663" t="s">
        <v>315</v>
      </c>
      <c r="E663" t="s">
        <v>922</v>
      </c>
      <c r="F663" s="207">
        <v>42347.501400462963</v>
      </c>
    </row>
    <row r="664" spans="1:6">
      <c r="A664" s="198" t="s">
        <v>2000</v>
      </c>
      <c r="B664" s="235">
        <v>0.1</v>
      </c>
      <c r="C664" t="s">
        <v>1989</v>
      </c>
      <c r="D664" t="s">
        <v>1990</v>
      </c>
      <c r="E664" t="s">
        <v>922</v>
      </c>
      <c r="F664" s="207">
        <v>44168.475694444445</v>
      </c>
    </row>
    <row r="665" spans="1:6">
      <c r="A665" s="198" t="s">
        <v>1868</v>
      </c>
      <c r="B665" s="235">
        <v>0.02</v>
      </c>
      <c r="C665" t="s">
        <v>1757</v>
      </c>
      <c r="D665" t="s">
        <v>315</v>
      </c>
      <c r="E665" t="s">
        <v>922</v>
      </c>
      <c r="F665" s="207">
        <v>42347.501400462963</v>
      </c>
    </row>
    <row r="666" spans="1:6">
      <c r="A666" s="198" t="s">
        <v>2785</v>
      </c>
      <c r="B666" s="235">
        <v>0.1</v>
      </c>
      <c r="C666" t="s">
        <v>2709</v>
      </c>
      <c r="D666" t="s">
        <v>2710</v>
      </c>
      <c r="E666" t="s">
        <v>922</v>
      </c>
      <c r="F666" s="207">
        <v>43664.69363425926</v>
      </c>
    </row>
    <row r="667" spans="1:6">
      <c r="A667" s="198" t="s">
        <v>2143</v>
      </c>
      <c r="B667" s="235">
        <v>0.1</v>
      </c>
      <c r="C667" t="s">
        <v>2104</v>
      </c>
      <c r="D667" t="s">
        <v>2105</v>
      </c>
      <c r="E667" t="s">
        <v>922</v>
      </c>
      <c r="F667" s="207">
        <v>43069.636192129627</v>
      </c>
    </row>
    <row r="668" spans="1:6">
      <c r="A668" s="198" t="s">
        <v>2786</v>
      </c>
      <c r="B668" s="235">
        <v>0.1</v>
      </c>
      <c r="C668" t="s">
        <v>2709</v>
      </c>
      <c r="D668" t="s">
        <v>2710</v>
      </c>
      <c r="E668" t="s">
        <v>922</v>
      </c>
      <c r="F668" s="207">
        <v>43664.69363425926</v>
      </c>
    </row>
    <row r="669" spans="1:6">
      <c r="A669" s="198" t="s">
        <v>2787</v>
      </c>
      <c r="B669" s="235">
        <v>0.1</v>
      </c>
      <c r="C669" t="s">
        <v>2709</v>
      </c>
      <c r="D669" t="s">
        <v>2710</v>
      </c>
      <c r="E669" t="s">
        <v>922</v>
      </c>
      <c r="F669" s="207">
        <v>43664.69363425926</v>
      </c>
    </row>
    <row r="670" spans="1:6">
      <c r="A670" s="198" t="s">
        <v>2788</v>
      </c>
      <c r="B670" s="235">
        <v>0.1</v>
      </c>
      <c r="C670" t="s">
        <v>2709</v>
      </c>
      <c r="D670" t="s">
        <v>2710</v>
      </c>
      <c r="E670" t="s">
        <v>922</v>
      </c>
      <c r="F670" s="207">
        <v>43664.69363425926</v>
      </c>
    </row>
    <row r="671" spans="1:6">
      <c r="A671" s="198" t="s">
        <v>2789</v>
      </c>
      <c r="B671" s="235">
        <v>0.1</v>
      </c>
      <c r="C671" t="s">
        <v>2709</v>
      </c>
      <c r="D671" t="s">
        <v>2710</v>
      </c>
      <c r="E671" t="s">
        <v>922</v>
      </c>
      <c r="F671" s="207">
        <v>43664.69363425926</v>
      </c>
    </row>
    <row r="672" spans="1:6">
      <c r="A672" s="198" t="s">
        <v>2790</v>
      </c>
      <c r="B672" s="235">
        <v>0.1</v>
      </c>
      <c r="C672" t="s">
        <v>2709</v>
      </c>
      <c r="D672" t="s">
        <v>2710</v>
      </c>
      <c r="E672" t="s">
        <v>922</v>
      </c>
      <c r="F672" s="207">
        <v>43664.69363425926</v>
      </c>
    </row>
    <row r="673" spans="1:6">
      <c r="A673" s="198" t="s">
        <v>1497</v>
      </c>
      <c r="B673" s="235">
        <v>8.9999999999999993E-3</v>
      </c>
      <c r="C673" t="s">
        <v>1324</v>
      </c>
      <c r="D673" t="s">
        <v>313</v>
      </c>
      <c r="E673" t="s">
        <v>922</v>
      </c>
      <c r="F673" s="207">
        <v>42395.573738425926</v>
      </c>
    </row>
    <row r="674" spans="1:6">
      <c r="A674" s="198" t="s">
        <v>1869</v>
      </c>
      <c r="B674" s="235">
        <v>0.02</v>
      </c>
      <c r="C674" t="s">
        <v>1757</v>
      </c>
      <c r="D674" t="s">
        <v>315</v>
      </c>
      <c r="E674" t="s">
        <v>922</v>
      </c>
      <c r="F674" s="207">
        <v>42347.501400462963</v>
      </c>
    </row>
    <row r="675" spans="1:6">
      <c r="A675" s="198" t="s">
        <v>1870</v>
      </c>
      <c r="B675" s="235">
        <v>0.02</v>
      </c>
      <c r="C675" t="s">
        <v>1757</v>
      </c>
      <c r="D675" t="s">
        <v>315</v>
      </c>
      <c r="E675" t="s">
        <v>922</v>
      </c>
      <c r="F675" s="207">
        <v>42347.501400462963</v>
      </c>
    </row>
    <row r="676" spans="1:6">
      <c r="A676" s="198" t="s">
        <v>1081</v>
      </c>
      <c r="B676" s="235">
        <v>0.1</v>
      </c>
      <c r="C676" t="s">
        <v>1076</v>
      </c>
      <c r="D676" t="s">
        <v>2934</v>
      </c>
      <c r="E676" t="s">
        <v>922</v>
      </c>
      <c r="F676" s="207">
        <v>41241.558842592596</v>
      </c>
    </row>
    <row r="677" spans="1:6">
      <c r="A677" s="198" t="s">
        <v>1235</v>
      </c>
      <c r="B677" s="235">
        <v>0.1</v>
      </c>
      <c r="C677" t="s">
        <v>1184</v>
      </c>
      <c r="D677" t="s">
        <v>1185</v>
      </c>
      <c r="E677" t="s">
        <v>922</v>
      </c>
      <c r="F677" s="207">
        <v>41620.491724537038</v>
      </c>
    </row>
    <row r="678" spans="1:6">
      <c r="A678" s="198" t="s">
        <v>1236</v>
      </c>
      <c r="B678" s="235">
        <v>0.1</v>
      </c>
      <c r="C678" t="s">
        <v>1184</v>
      </c>
      <c r="D678" t="s">
        <v>1185</v>
      </c>
      <c r="E678" t="s">
        <v>922</v>
      </c>
      <c r="F678" s="207">
        <v>41620.491724537038</v>
      </c>
    </row>
    <row r="679" spans="1:6">
      <c r="A679" s="198" t="s">
        <v>1237</v>
      </c>
      <c r="B679" s="235">
        <v>0.1</v>
      </c>
      <c r="C679" t="s">
        <v>1184</v>
      </c>
      <c r="D679" t="s">
        <v>1185</v>
      </c>
      <c r="E679" t="s">
        <v>922</v>
      </c>
      <c r="F679" s="207">
        <v>41620.491724537038</v>
      </c>
    </row>
    <row r="680" spans="1:6">
      <c r="A680" s="198" t="s">
        <v>1498</v>
      </c>
      <c r="B680" s="235">
        <v>8.9999999999999993E-3</v>
      </c>
      <c r="C680" t="s">
        <v>1324</v>
      </c>
      <c r="D680" t="s">
        <v>313</v>
      </c>
      <c r="E680" t="s">
        <v>922</v>
      </c>
      <c r="F680" s="207">
        <v>42395.573738425926</v>
      </c>
    </row>
    <row r="681" spans="1:6">
      <c r="A681" s="198" t="s">
        <v>1238</v>
      </c>
      <c r="B681" s="235">
        <v>0.1</v>
      </c>
      <c r="C681" t="s">
        <v>1184</v>
      </c>
      <c r="D681" t="s">
        <v>1185</v>
      </c>
      <c r="E681" t="s">
        <v>922</v>
      </c>
      <c r="F681" s="207">
        <v>41620.491724537038</v>
      </c>
    </row>
    <row r="682" spans="1:6">
      <c r="A682" s="198" t="s">
        <v>2791</v>
      </c>
      <c r="B682" s="235">
        <v>0.1</v>
      </c>
      <c r="C682" t="s">
        <v>2712</v>
      </c>
      <c r="D682" t="s">
        <v>2713</v>
      </c>
      <c r="E682" t="s">
        <v>922</v>
      </c>
      <c r="F682" s="207">
        <v>44173.373749999999</v>
      </c>
    </row>
    <row r="683" spans="1:6">
      <c r="A683" s="226" t="s">
        <v>2792</v>
      </c>
      <c r="B683" s="235">
        <v>0.1</v>
      </c>
      <c r="C683" t="s">
        <v>2709</v>
      </c>
      <c r="D683" t="s">
        <v>2710</v>
      </c>
      <c r="E683" t="s">
        <v>922</v>
      </c>
      <c r="F683" s="207">
        <v>43664.69363425926</v>
      </c>
    </row>
    <row r="684" spans="1:6">
      <c r="A684" s="198" t="s">
        <v>2793</v>
      </c>
      <c r="B684" s="235">
        <v>0.1</v>
      </c>
      <c r="C684" t="s">
        <v>2709</v>
      </c>
      <c r="D684" t="s">
        <v>2710</v>
      </c>
      <c r="E684" t="s">
        <v>922</v>
      </c>
      <c r="F684" s="207">
        <v>43664.69363425926</v>
      </c>
    </row>
    <row r="685" spans="1:6">
      <c r="A685" s="198" t="s">
        <v>1499</v>
      </c>
      <c r="B685" s="235">
        <v>8.9999999999999993E-3</v>
      </c>
      <c r="C685" t="s">
        <v>1324</v>
      </c>
      <c r="D685" t="s">
        <v>313</v>
      </c>
      <c r="E685" t="s">
        <v>922</v>
      </c>
      <c r="F685" s="207">
        <v>42395.573738425926</v>
      </c>
    </row>
    <row r="686" spans="1:6">
      <c r="A686" s="198" t="s">
        <v>1871</v>
      </c>
      <c r="B686" s="235">
        <v>0.02</v>
      </c>
      <c r="C686" t="s">
        <v>1757</v>
      </c>
      <c r="D686" t="s">
        <v>315</v>
      </c>
      <c r="E686" t="s">
        <v>922</v>
      </c>
      <c r="F686" s="207">
        <v>42347.501400462963</v>
      </c>
    </row>
    <row r="687" spans="1:6">
      <c r="A687" s="198" t="s">
        <v>1082</v>
      </c>
      <c r="B687" s="235">
        <v>0.1</v>
      </c>
      <c r="C687" t="s">
        <v>1076</v>
      </c>
      <c r="D687" t="s">
        <v>2934</v>
      </c>
      <c r="E687" t="s">
        <v>922</v>
      </c>
      <c r="F687" s="207">
        <v>41241.558842592596</v>
      </c>
    </row>
    <row r="688" spans="1:6">
      <c r="A688" s="198" t="s">
        <v>1500</v>
      </c>
      <c r="B688" s="235">
        <v>8.9999999999999993E-3</v>
      </c>
      <c r="C688" t="s">
        <v>1324</v>
      </c>
      <c r="D688" t="s">
        <v>313</v>
      </c>
      <c r="E688" t="s">
        <v>922</v>
      </c>
      <c r="F688" s="207">
        <v>42395.573738425926</v>
      </c>
    </row>
    <row r="689" spans="1:6">
      <c r="A689" s="198" t="s">
        <v>2091</v>
      </c>
      <c r="B689" s="235">
        <v>5.0000000000000001E-3</v>
      </c>
      <c r="C689" t="s">
        <v>2077</v>
      </c>
      <c r="D689" t="s">
        <v>2927</v>
      </c>
      <c r="E689" t="s">
        <v>922</v>
      </c>
      <c r="F689" s="207">
        <v>42341.680462962962</v>
      </c>
    </row>
    <row r="690" spans="1:6">
      <c r="A690" s="198" t="s">
        <v>1501</v>
      </c>
      <c r="B690" s="235">
        <v>8.9999999999999993E-3</v>
      </c>
      <c r="C690" t="s">
        <v>1324</v>
      </c>
      <c r="D690" t="s">
        <v>313</v>
      </c>
      <c r="E690" t="s">
        <v>922</v>
      </c>
      <c r="F690" s="207">
        <v>42395.573738425926</v>
      </c>
    </row>
    <row r="691" spans="1:6">
      <c r="A691" s="198" t="s">
        <v>2949</v>
      </c>
      <c r="B691" s="235">
        <v>0.1</v>
      </c>
      <c r="C691" t="s">
        <v>2012</v>
      </c>
      <c r="D691" t="s">
        <v>2921</v>
      </c>
      <c r="E691" t="s">
        <v>922</v>
      </c>
      <c r="F691" s="207">
        <v>44168.631655092591</v>
      </c>
    </row>
    <row r="692" spans="1:6">
      <c r="A692" s="198" t="s">
        <v>1139</v>
      </c>
      <c r="B692" s="235">
        <v>0.1</v>
      </c>
      <c r="C692" t="s">
        <v>1125</v>
      </c>
      <c r="D692" t="s">
        <v>1126</v>
      </c>
      <c r="E692" t="s">
        <v>922</v>
      </c>
      <c r="F692" s="207">
        <v>41620.479398148149</v>
      </c>
    </row>
    <row r="693" spans="1:6">
      <c r="A693" s="226" t="s">
        <v>1306</v>
      </c>
      <c r="B693" s="235">
        <v>0.1</v>
      </c>
      <c r="C693" t="s">
        <v>1299</v>
      </c>
      <c r="D693" t="s">
        <v>1300</v>
      </c>
      <c r="E693" t="s">
        <v>922</v>
      </c>
      <c r="F693" s="207">
        <v>42341.656828703701</v>
      </c>
    </row>
    <row r="694" spans="1:6">
      <c r="A694" s="198" t="s">
        <v>1048</v>
      </c>
      <c r="B694" s="235">
        <v>0.1</v>
      </c>
      <c r="C694" t="s">
        <v>1036</v>
      </c>
      <c r="D694" t="s">
        <v>1037</v>
      </c>
      <c r="E694" t="s">
        <v>922</v>
      </c>
      <c r="F694" s="207">
        <v>41620.478402777779</v>
      </c>
    </row>
    <row r="695" spans="1:6">
      <c r="A695" s="198" t="s">
        <v>1140</v>
      </c>
      <c r="B695" s="235">
        <v>0.1</v>
      </c>
      <c r="C695" t="s">
        <v>1125</v>
      </c>
      <c r="D695" t="s">
        <v>1126</v>
      </c>
      <c r="E695" t="s">
        <v>922</v>
      </c>
      <c r="F695" s="207">
        <v>41620.479398148149</v>
      </c>
    </row>
    <row r="696" spans="1:6">
      <c r="A696" s="198" t="s">
        <v>1141</v>
      </c>
      <c r="B696" s="235">
        <v>0.1</v>
      </c>
      <c r="C696" t="s">
        <v>1125</v>
      </c>
      <c r="D696" t="s">
        <v>1126</v>
      </c>
      <c r="E696" t="s">
        <v>922</v>
      </c>
      <c r="F696" s="207">
        <v>41620.479398148149</v>
      </c>
    </row>
    <row r="697" spans="1:6">
      <c r="A697" s="198" t="s">
        <v>1142</v>
      </c>
      <c r="B697" s="235">
        <v>0.1</v>
      </c>
      <c r="C697" t="s">
        <v>1125</v>
      </c>
      <c r="D697" t="s">
        <v>1126</v>
      </c>
      <c r="E697" t="s">
        <v>922</v>
      </c>
      <c r="F697" s="207">
        <v>41620.479398148149</v>
      </c>
    </row>
    <row r="698" spans="1:6">
      <c r="A698" s="198" t="s">
        <v>1143</v>
      </c>
      <c r="B698" s="235">
        <v>0.1</v>
      </c>
      <c r="C698" t="s">
        <v>1125</v>
      </c>
      <c r="D698" t="s">
        <v>1126</v>
      </c>
      <c r="E698" t="s">
        <v>922</v>
      </c>
      <c r="F698" s="207">
        <v>41620.479398148149</v>
      </c>
    </row>
    <row r="699" spans="1:6">
      <c r="A699" s="198" t="s">
        <v>1239</v>
      </c>
      <c r="B699" s="235">
        <v>0.1</v>
      </c>
      <c r="C699" t="s">
        <v>1184</v>
      </c>
      <c r="D699" t="s">
        <v>1185</v>
      </c>
      <c r="E699" t="s">
        <v>922</v>
      </c>
      <c r="F699" s="207">
        <v>41620.491724537038</v>
      </c>
    </row>
    <row r="700" spans="1:6">
      <c r="A700" s="198" t="s">
        <v>1240</v>
      </c>
      <c r="B700" s="235">
        <v>0.1</v>
      </c>
      <c r="C700" t="s">
        <v>1184</v>
      </c>
      <c r="D700" t="s">
        <v>1185</v>
      </c>
      <c r="E700" t="s">
        <v>922</v>
      </c>
      <c r="F700" s="207">
        <v>41620.491724537038</v>
      </c>
    </row>
    <row r="701" spans="1:6">
      <c r="A701" s="198" t="s">
        <v>1241</v>
      </c>
      <c r="B701" s="235">
        <v>0.1</v>
      </c>
      <c r="C701" t="s">
        <v>1184</v>
      </c>
      <c r="D701" t="s">
        <v>1185</v>
      </c>
      <c r="E701" t="s">
        <v>922</v>
      </c>
      <c r="F701" s="207">
        <v>41620.491724537038</v>
      </c>
    </row>
    <row r="702" spans="1:6">
      <c r="A702" s="198" t="s">
        <v>1242</v>
      </c>
      <c r="B702" s="235">
        <v>0.1</v>
      </c>
      <c r="C702" t="s">
        <v>1184</v>
      </c>
      <c r="D702" t="s">
        <v>1185</v>
      </c>
      <c r="E702" t="s">
        <v>922</v>
      </c>
      <c r="F702" s="207">
        <v>41620.491724537038</v>
      </c>
    </row>
    <row r="703" spans="1:6">
      <c r="A703" s="198" t="s">
        <v>1243</v>
      </c>
      <c r="B703" s="235">
        <v>0.1</v>
      </c>
      <c r="C703" t="s">
        <v>1184</v>
      </c>
      <c r="D703" t="s">
        <v>1185</v>
      </c>
      <c r="E703" t="s">
        <v>922</v>
      </c>
      <c r="F703" s="207">
        <v>41620.491724537038</v>
      </c>
    </row>
    <row r="704" spans="1:6">
      <c r="A704" s="198" t="s">
        <v>1244</v>
      </c>
      <c r="B704" s="235">
        <v>0.1</v>
      </c>
      <c r="C704" t="s">
        <v>1184</v>
      </c>
      <c r="D704" t="s">
        <v>1185</v>
      </c>
      <c r="E704" t="s">
        <v>922</v>
      </c>
      <c r="F704" s="207">
        <v>41620.491724537038</v>
      </c>
    </row>
    <row r="705" spans="1:6">
      <c r="A705" s="198" t="s">
        <v>1307</v>
      </c>
      <c r="B705" s="235">
        <v>0.1</v>
      </c>
      <c r="C705" t="s">
        <v>1299</v>
      </c>
      <c r="D705" t="s">
        <v>1300</v>
      </c>
      <c r="E705" t="s">
        <v>922</v>
      </c>
      <c r="F705" s="207">
        <v>42341.656828703701</v>
      </c>
    </row>
    <row r="706" spans="1:6">
      <c r="A706" s="198" t="s">
        <v>1049</v>
      </c>
      <c r="B706" s="235">
        <v>0.1</v>
      </c>
      <c r="C706" t="s">
        <v>1036</v>
      </c>
      <c r="D706" t="s">
        <v>1037</v>
      </c>
      <c r="E706" t="s">
        <v>922</v>
      </c>
      <c r="F706" s="207">
        <v>41620.478402777779</v>
      </c>
    </row>
    <row r="707" spans="1:6">
      <c r="A707" s="198" t="s">
        <v>1050</v>
      </c>
      <c r="B707" s="235">
        <v>0.1</v>
      </c>
      <c r="C707" t="s">
        <v>1036</v>
      </c>
      <c r="D707" t="s">
        <v>1037</v>
      </c>
      <c r="E707" t="s">
        <v>922</v>
      </c>
      <c r="F707" s="207">
        <v>41620.478402777779</v>
      </c>
    </row>
    <row r="708" spans="1:6">
      <c r="A708" s="198" t="s">
        <v>1502</v>
      </c>
      <c r="B708" s="235">
        <v>8.9999999999999993E-3</v>
      </c>
      <c r="C708" t="s">
        <v>1324</v>
      </c>
      <c r="D708" t="s">
        <v>313</v>
      </c>
      <c r="E708" t="s">
        <v>922</v>
      </c>
      <c r="F708" s="207">
        <v>42395.573738425926</v>
      </c>
    </row>
    <row r="709" spans="1:6">
      <c r="A709" s="198" t="s">
        <v>1051</v>
      </c>
      <c r="B709" s="235">
        <v>0.1</v>
      </c>
      <c r="C709" t="s">
        <v>1036</v>
      </c>
      <c r="D709" t="s">
        <v>1037</v>
      </c>
      <c r="E709" t="s">
        <v>922</v>
      </c>
      <c r="F709" s="207">
        <v>41620.478402777779</v>
      </c>
    </row>
    <row r="710" spans="1:6">
      <c r="A710" s="198" t="s">
        <v>1872</v>
      </c>
      <c r="B710" s="235">
        <v>0.02</v>
      </c>
      <c r="C710" t="s">
        <v>1757</v>
      </c>
      <c r="D710" t="s">
        <v>315</v>
      </c>
      <c r="E710" t="s">
        <v>922</v>
      </c>
      <c r="F710" s="207">
        <v>42347.501400462963</v>
      </c>
    </row>
    <row r="711" spans="1:6">
      <c r="A711" s="198" t="s">
        <v>1083</v>
      </c>
      <c r="B711" s="235">
        <v>0.1</v>
      </c>
      <c r="C711" t="s">
        <v>1076</v>
      </c>
      <c r="D711" t="s">
        <v>2934</v>
      </c>
      <c r="E711" t="s">
        <v>922</v>
      </c>
      <c r="F711" s="207">
        <v>41241.558842592596</v>
      </c>
    </row>
    <row r="712" spans="1:6">
      <c r="A712" s="198" t="s">
        <v>1503</v>
      </c>
      <c r="B712" s="235">
        <v>8.9999999999999993E-3</v>
      </c>
      <c r="C712" t="s">
        <v>1324</v>
      </c>
      <c r="D712" t="s">
        <v>313</v>
      </c>
      <c r="E712" t="s">
        <v>922</v>
      </c>
      <c r="F712" s="207">
        <v>42395.573738425926</v>
      </c>
    </row>
    <row r="713" spans="1:6">
      <c r="A713" s="198" t="s">
        <v>2794</v>
      </c>
      <c r="B713" s="235">
        <v>0.1</v>
      </c>
      <c r="C713" t="s">
        <v>2724</v>
      </c>
      <c r="D713" t="s">
        <v>2725</v>
      </c>
      <c r="E713" t="s">
        <v>922</v>
      </c>
      <c r="F713" s="207">
        <v>44168.645949074074</v>
      </c>
    </row>
    <row r="714" spans="1:6">
      <c r="A714" s="198" t="s">
        <v>1144</v>
      </c>
      <c r="B714" s="235">
        <v>0.1</v>
      </c>
      <c r="C714" t="s">
        <v>1125</v>
      </c>
      <c r="D714" t="s">
        <v>1126</v>
      </c>
      <c r="E714" t="s">
        <v>922</v>
      </c>
      <c r="F714" s="207">
        <v>41620.479398148149</v>
      </c>
    </row>
    <row r="715" spans="1:6">
      <c r="A715" s="198" t="s">
        <v>1245</v>
      </c>
      <c r="B715" s="235">
        <v>0.1</v>
      </c>
      <c r="C715" t="s">
        <v>1184</v>
      </c>
      <c r="D715" t="s">
        <v>1185</v>
      </c>
      <c r="E715" t="s">
        <v>922</v>
      </c>
      <c r="F715" s="207">
        <v>41620.491724537038</v>
      </c>
    </row>
    <row r="716" spans="1:6">
      <c r="A716" s="198" t="s">
        <v>1145</v>
      </c>
      <c r="B716" s="235">
        <v>0.1</v>
      </c>
      <c r="C716" t="s">
        <v>1125</v>
      </c>
      <c r="D716" t="s">
        <v>1126</v>
      </c>
      <c r="E716" t="s">
        <v>922</v>
      </c>
      <c r="F716" s="207">
        <v>41620.479398148149</v>
      </c>
    </row>
    <row r="717" spans="1:6">
      <c r="A717" s="198" t="s">
        <v>1146</v>
      </c>
      <c r="B717" s="235">
        <v>0.1</v>
      </c>
      <c r="C717" t="s">
        <v>1125</v>
      </c>
      <c r="D717" t="s">
        <v>1126</v>
      </c>
      <c r="E717" t="s">
        <v>922</v>
      </c>
      <c r="F717" s="207">
        <v>41620.479398148149</v>
      </c>
    </row>
    <row r="718" spans="1:6">
      <c r="A718" s="198" t="s">
        <v>1246</v>
      </c>
      <c r="B718" s="235">
        <v>0.1</v>
      </c>
      <c r="C718" t="s">
        <v>1184</v>
      </c>
      <c r="D718" t="s">
        <v>1185</v>
      </c>
      <c r="E718" t="s">
        <v>922</v>
      </c>
      <c r="F718" s="207">
        <v>41620.491724537038</v>
      </c>
    </row>
    <row r="719" spans="1:6">
      <c r="A719" s="198" t="s">
        <v>1147</v>
      </c>
      <c r="B719" s="235">
        <v>0.1</v>
      </c>
      <c r="C719" t="s">
        <v>1125</v>
      </c>
      <c r="D719" t="s">
        <v>1126</v>
      </c>
      <c r="E719" t="s">
        <v>922</v>
      </c>
      <c r="F719" s="207">
        <v>41620.479398148149</v>
      </c>
    </row>
    <row r="720" spans="1:6">
      <c r="A720" s="198" t="s">
        <v>1247</v>
      </c>
      <c r="B720" s="235">
        <v>0.1</v>
      </c>
      <c r="C720" t="s">
        <v>1184</v>
      </c>
      <c r="D720" t="s">
        <v>1185</v>
      </c>
      <c r="E720" t="s">
        <v>922</v>
      </c>
      <c r="F720" s="207">
        <v>41620.491724537038</v>
      </c>
    </row>
    <row r="721" spans="1:6">
      <c r="A721" s="198" t="s">
        <v>1308</v>
      </c>
      <c r="B721" s="235">
        <v>0.1</v>
      </c>
      <c r="C721" t="s">
        <v>1299</v>
      </c>
      <c r="D721" t="s">
        <v>1300</v>
      </c>
      <c r="E721" t="s">
        <v>922</v>
      </c>
      <c r="F721" s="207">
        <v>42341.656828703701</v>
      </c>
    </row>
    <row r="722" spans="1:6">
      <c r="A722" s="198" t="s">
        <v>1873</v>
      </c>
      <c r="B722" s="235">
        <v>0.02</v>
      </c>
      <c r="C722" t="s">
        <v>1757</v>
      </c>
      <c r="D722" t="s">
        <v>315</v>
      </c>
      <c r="E722" t="s">
        <v>922</v>
      </c>
      <c r="F722" s="207">
        <v>42347.501400462963</v>
      </c>
    </row>
    <row r="723" spans="1:6">
      <c r="A723" s="198" t="s">
        <v>2024</v>
      </c>
      <c r="B723" s="235">
        <v>0.1</v>
      </c>
      <c r="C723" t="s">
        <v>2012</v>
      </c>
      <c r="D723" t="s">
        <v>2921</v>
      </c>
      <c r="E723" t="s">
        <v>922</v>
      </c>
      <c r="F723" s="207">
        <v>44168.631655092591</v>
      </c>
    </row>
    <row r="724" spans="1:6">
      <c r="A724" s="198" t="s">
        <v>2144</v>
      </c>
      <c r="B724" s="235">
        <v>0.1</v>
      </c>
      <c r="C724" t="s">
        <v>2104</v>
      </c>
      <c r="D724" t="s">
        <v>2105</v>
      </c>
      <c r="E724" t="s">
        <v>922</v>
      </c>
      <c r="F724" s="207">
        <v>43069.636192129627</v>
      </c>
    </row>
    <row r="725" spans="1:6">
      <c r="A725" s="198" t="s">
        <v>2145</v>
      </c>
      <c r="B725" s="235">
        <v>0.1</v>
      </c>
      <c r="C725" t="s">
        <v>2104</v>
      </c>
      <c r="D725" t="s">
        <v>2105</v>
      </c>
      <c r="E725" t="s">
        <v>922</v>
      </c>
      <c r="F725" s="207">
        <v>43069.636192129627</v>
      </c>
    </row>
    <row r="726" spans="1:6">
      <c r="A726" s="198" t="s">
        <v>2795</v>
      </c>
      <c r="B726" s="235">
        <v>0.1</v>
      </c>
      <c r="C726" t="s">
        <v>2012</v>
      </c>
      <c r="D726" t="s">
        <v>2921</v>
      </c>
      <c r="E726" t="s">
        <v>922</v>
      </c>
      <c r="F726" s="207">
        <v>44168.631655092591</v>
      </c>
    </row>
    <row r="727" spans="1:6">
      <c r="A727" s="198" t="s">
        <v>1504</v>
      </c>
      <c r="B727" s="235">
        <v>8.9999999999999993E-3</v>
      </c>
      <c r="C727" t="s">
        <v>1324</v>
      </c>
      <c r="D727" t="s">
        <v>313</v>
      </c>
      <c r="E727" t="s">
        <v>922</v>
      </c>
      <c r="F727" s="207">
        <v>42395.573738425926</v>
      </c>
    </row>
    <row r="728" spans="1:6">
      <c r="A728" s="198" t="s">
        <v>2146</v>
      </c>
      <c r="B728" s="235">
        <v>0.1</v>
      </c>
      <c r="C728" t="s">
        <v>2104</v>
      </c>
      <c r="D728" t="s">
        <v>2105</v>
      </c>
      <c r="E728" t="s">
        <v>922</v>
      </c>
      <c r="F728" s="207">
        <v>43069.636192129627</v>
      </c>
    </row>
    <row r="729" spans="1:6">
      <c r="A729" s="198" t="s">
        <v>1505</v>
      </c>
      <c r="B729" s="235">
        <v>8.9999999999999993E-3</v>
      </c>
      <c r="C729" t="s">
        <v>1324</v>
      </c>
      <c r="D729" t="s">
        <v>313</v>
      </c>
      <c r="E729" t="s">
        <v>922</v>
      </c>
      <c r="F729" s="207">
        <v>42395.573738425926</v>
      </c>
    </row>
    <row r="730" spans="1:6">
      <c r="A730" s="198" t="s">
        <v>1010</v>
      </c>
      <c r="B730" s="235">
        <v>0.01</v>
      </c>
      <c r="C730" t="s">
        <v>940</v>
      </c>
      <c r="D730" t="s">
        <v>309</v>
      </c>
      <c r="E730" t="s">
        <v>922</v>
      </c>
      <c r="F730" s="207">
        <v>44168.620891203704</v>
      </c>
    </row>
    <row r="731" spans="1:6">
      <c r="A731" s="198" t="s">
        <v>1506</v>
      </c>
      <c r="B731" s="235">
        <v>8.9999999999999993E-3</v>
      </c>
      <c r="C731" t="s">
        <v>1324</v>
      </c>
      <c r="D731" t="s">
        <v>313</v>
      </c>
      <c r="E731" t="s">
        <v>922</v>
      </c>
      <c r="F731" s="207">
        <v>42395.573738425926</v>
      </c>
    </row>
    <row r="732" spans="1:6">
      <c r="A732" s="198" t="s">
        <v>2796</v>
      </c>
      <c r="B732" s="235">
        <v>0.1</v>
      </c>
      <c r="C732" t="s">
        <v>2712</v>
      </c>
      <c r="D732" t="s">
        <v>2713</v>
      </c>
      <c r="E732" t="s">
        <v>922</v>
      </c>
      <c r="F732" s="207">
        <v>44173.373749999999</v>
      </c>
    </row>
    <row r="733" spans="1:6">
      <c r="A733" s="198" t="s">
        <v>1507</v>
      </c>
      <c r="B733" s="235">
        <v>8.9999999999999993E-3</v>
      </c>
      <c r="C733" t="s">
        <v>1324</v>
      </c>
      <c r="D733" t="s">
        <v>313</v>
      </c>
      <c r="E733" t="s">
        <v>922</v>
      </c>
      <c r="F733" s="207">
        <v>42395.573738425926</v>
      </c>
    </row>
    <row r="734" spans="1:6">
      <c r="A734" s="198" t="s">
        <v>1116</v>
      </c>
      <c r="B734" s="235">
        <v>0.1</v>
      </c>
      <c r="C734" t="s">
        <v>1101</v>
      </c>
      <c r="D734" t="s">
        <v>1102</v>
      </c>
      <c r="E734" t="s">
        <v>922</v>
      </c>
      <c r="F734" s="207">
        <v>43672.410798611112</v>
      </c>
    </row>
    <row r="735" spans="1:6">
      <c r="A735" s="198" t="s">
        <v>1052</v>
      </c>
      <c r="B735" s="235">
        <v>0.1</v>
      </c>
      <c r="C735" t="s">
        <v>1036</v>
      </c>
      <c r="D735" t="s">
        <v>1037</v>
      </c>
      <c r="E735" t="s">
        <v>922</v>
      </c>
      <c r="F735" s="207">
        <v>41620.478402777779</v>
      </c>
    </row>
    <row r="736" spans="1:6">
      <c r="A736" s="198" t="s">
        <v>1053</v>
      </c>
      <c r="B736" s="235">
        <v>0.1</v>
      </c>
      <c r="C736" t="s">
        <v>1036</v>
      </c>
      <c r="D736" t="s">
        <v>1037</v>
      </c>
      <c r="E736" t="s">
        <v>922</v>
      </c>
      <c r="F736" s="207">
        <v>41620.478402777779</v>
      </c>
    </row>
    <row r="737" spans="1:6">
      <c r="A737" s="198" t="s">
        <v>2797</v>
      </c>
      <c r="B737" s="235">
        <v>0.1</v>
      </c>
      <c r="C737" t="s">
        <v>2709</v>
      </c>
      <c r="D737" t="s">
        <v>2710</v>
      </c>
      <c r="E737" t="s">
        <v>922</v>
      </c>
      <c r="F737" s="207">
        <v>43664.69363425926</v>
      </c>
    </row>
    <row r="738" spans="1:6">
      <c r="A738" s="198" t="s">
        <v>2798</v>
      </c>
      <c r="B738" s="235">
        <v>0.1</v>
      </c>
      <c r="C738" t="s">
        <v>2709</v>
      </c>
      <c r="D738" t="s">
        <v>2710</v>
      </c>
      <c r="E738" t="s">
        <v>922</v>
      </c>
      <c r="F738" s="207">
        <v>43664.69363425926</v>
      </c>
    </row>
    <row r="739" spans="1:6">
      <c r="A739" s="198" t="s">
        <v>2799</v>
      </c>
      <c r="B739" s="235">
        <v>0.1</v>
      </c>
      <c r="C739" t="s">
        <v>2709</v>
      </c>
      <c r="D739" t="s">
        <v>2710</v>
      </c>
      <c r="E739" t="s">
        <v>922</v>
      </c>
      <c r="F739" s="207">
        <v>43664.69363425926</v>
      </c>
    </row>
    <row r="740" spans="1:6">
      <c r="A740" s="198" t="s">
        <v>2001</v>
      </c>
      <c r="B740" s="235">
        <v>0.1</v>
      </c>
      <c r="C740" t="s">
        <v>1989</v>
      </c>
      <c r="D740" t="s">
        <v>1990</v>
      </c>
      <c r="E740" t="s">
        <v>922</v>
      </c>
      <c r="F740" s="207">
        <v>44168.475694444445</v>
      </c>
    </row>
    <row r="741" spans="1:6">
      <c r="A741" s="198" t="s">
        <v>2147</v>
      </c>
      <c r="B741" s="235">
        <v>0.1</v>
      </c>
      <c r="C741" t="s">
        <v>2104</v>
      </c>
      <c r="D741" t="s">
        <v>2105</v>
      </c>
      <c r="E741" t="s">
        <v>922</v>
      </c>
      <c r="F741" s="207">
        <v>43069.636192129627</v>
      </c>
    </row>
    <row r="742" spans="1:6">
      <c r="A742" s="198" t="s">
        <v>1874</v>
      </c>
      <c r="B742" s="235">
        <v>0.02</v>
      </c>
      <c r="C742" t="s">
        <v>1757</v>
      </c>
      <c r="D742" t="s">
        <v>315</v>
      </c>
      <c r="E742" t="s">
        <v>922</v>
      </c>
      <c r="F742" s="207">
        <v>42347.501400462963</v>
      </c>
    </row>
    <row r="743" spans="1:6">
      <c r="A743" s="198" t="s">
        <v>1875</v>
      </c>
      <c r="B743" s="235">
        <v>0.02</v>
      </c>
      <c r="C743" t="s">
        <v>1757</v>
      </c>
      <c r="D743" t="s">
        <v>315</v>
      </c>
      <c r="E743" t="s">
        <v>922</v>
      </c>
      <c r="F743" s="207">
        <v>42347.501400462963</v>
      </c>
    </row>
    <row r="744" spans="1:6">
      <c r="A744" s="198" t="s">
        <v>2800</v>
      </c>
      <c r="B744" s="235">
        <v>0.1</v>
      </c>
      <c r="C744" t="s">
        <v>2709</v>
      </c>
      <c r="D744" t="s">
        <v>2710</v>
      </c>
      <c r="E744" t="s">
        <v>922</v>
      </c>
      <c r="F744" s="207">
        <v>43664.69363425926</v>
      </c>
    </row>
    <row r="745" spans="1:6">
      <c r="A745" s="198" t="s">
        <v>2801</v>
      </c>
      <c r="B745" s="235">
        <v>0.1</v>
      </c>
      <c r="C745" t="s">
        <v>2709</v>
      </c>
      <c r="D745" t="s">
        <v>2710</v>
      </c>
      <c r="E745" t="s">
        <v>922</v>
      </c>
      <c r="F745" s="207">
        <v>43664.69363425926</v>
      </c>
    </row>
    <row r="746" spans="1:6">
      <c r="A746" s="198" t="s">
        <v>2025</v>
      </c>
      <c r="B746" s="235">
        <v>0.1</v>
      </c>
      <c r="C746" t="s">
        <v>2012</v>
      </c>
      <c r="D746" t="s">
        <v>2921</v>
      </c>
      <c r="E746" t="s">
        <v>922</v>
      </c>
      <c r="F746" s="207">
        <v>44168.631655092591</v>
      </c>
    </row>
    <row r="747" spans="1:6">
      <c r="A747" s="198" t="s">
        <v>1508</v>
      </c>
      <c r="B747" s="235">
        <v>8.9999999999999993E-3</v>
      </c>
      <c r="C747" t="s">
        <v>1324</v>
      </c>
      <c r="D747" t="s">
        <v>313</v>
      </c>
      <c r="E747" t="s">
        <v>922</v>
      </c>
      <c r="F747" s="207">
        <v>42395.573738425926</v>
      </c>
    </row>
    <row r="748" spans="1:6">
      <c r="A748" s="198" t="s">
        <v>1084</v>
      </c>
      <c r="B748" s="235">
        <v>0.1</v>
      </c>
      <c r="C748" t="s">
        <v>1076</v>
      </c>
      <c r="D748" t="s">
        <v>2934</v>
      </c>
      <c r="E748" t="s">
        <v>922</v>
      </c>
      <c r="F748" s="207">
        <v>41241.558842592596</v>
      </c>
    </row>
    <row r="749" spans="1:6">
      <c r="A749" s="198" t="s">
        <v>2802</v>
      </c>
      <c r="B749" s="235">
        <v>0.1</v>
      </c>
      <c r="C749" t="s">
        <v>2709</v>
      </c>
      <c r="D749" t="s">
        <v>2710</v>
      </c>
      <c r="E749" t="s">
        <v>922</v>
      </c>
      <c r="F749" s="207">
        <v>43664.69363425926</v>
      </c>
    </row>
    <row r="750" spans="1:6">
      <c r="A750" s="198" t="s">
        <v>1085</v>
      </c>
      <c r="B750" s="235">
        <v>0.1</v>
      </c>
      <c r="C750" t="s">
        <v>1076</v>
      </c>
      <c r="D750" t="s">
        <v>2934</v>
      </c>
      <c r="E750" t="s">
        <v>922</v>
      </c>
      <c r="F750" s="207">
        <v>41241.558842592596</v>
      </c>
    </row>
    <row r="751" spans="1:6">
      <c r="A751" s="198" t="s">
        <v>2803</v>
      </c>
      <c r="B751" s="235">
        <v>0.1</v>
      </c>
      <c r="C751" t="s">
        <v>2709</v>
      </c>
      <c r="D751" t="s">
        <v>2710</v>
      </c>
      <c r="E751" t="s">
        <v>922</v>
      </c>
      <c r="F751" s="207">
        <v>43664.69363425926</v>
      </c>
    </row>
    <row r="752" spans="1:6">
      <c r="A752" s="198" t="s">
        <v>1509</v>
      </c>
      <c r="B752" s="235">
        <v>8.9999999999999993E-3</v>
      </c>
      <c r="C752" t="s">
        <v>1324</v>
      </c>
      <c r="D752" t="s">
        <v>313</v>
      </c>
      <c r="E752" t="s">
        <v>922</v>
      </c>
      <c r="F752" s="207">
        <v>42395.573738425926</v>
      </c>
    </row>
    <row r="753" spans="1:6">
      <c r="A753" s="198" t="s">
        <v>1510</v>
      </c>
      <c r="B753" s="235">
        <v>8.9999999999999993E-3</v>
      </c>
      <c r="C753" t="s">
        <v>1324</v>
      </c>
      <c r="D753" t="s">
        <v>313</v>
      </c>
      <c r="E753" t="s">
        <v>922</v>
      </c>
      <c r="F753" s="207">
        <v>42395.573738425926</v>
      </c>
    </row>
    <row r="754" spans="1:6">
      <c r="A754" s="198" t="s">
        <v>2026</v>
      </c>
      <c r="B754" s="235">
        <v>0.1</v>
      </c>
      <c r="C754" t="s">
        <v>2012</v>
      </c>
      <c r="D754" t="s">
        <v>2921</v>
      </c>
      <c r="E754" t="s">
        <v>922</v>
      </c>
      <c r="F754" s="207">
        <v>44168.631655092591</v>
      </c>
    </row>
    <row r="755" spans="1:6">
      <c r="A755" s="198" t="s">
        <v>2804</v>
      </c>
      <c r="B755" s="235">
        <v>0.1</v>
      </c>
      <c r="C755" t="s">
        <v>2012</v>
      </c>
      <c r="D755" t="s">
        <v>2921</v>
      </c>
      <c r="E755" t="s">
        <v>922</v>
      </c>
      <c r="F755" s="207">
        <v>44168.631655092591</v>
      </c>
    </row>
    <row r="756" spans="1:6">
      <c r="A756" s="198" t="s">
        <v>2805</v>
      </c>
      <c r="B756" s="235">
        <v>0.1</v>
      </c>
      <c r="C756" t="s">
        <v>2709</v>
      </c>
      <c r="D756" t="s">
        <v>2710</v>
      </c>
      <c r="E756" t="s">
        <v>922</v>
      </c>
      <c r="F756" s="207">
        <v>43664.69363425926</v>
      </c>
    </row>
    <row r="757" spans="1:6">
      <c r="A757" s="198" t="s">
        <v>2806</v>
      </c>
      <c r="B757" s="235">
        <v>0.1</v>
      </c>
      <c r="C757" t="s">
        <v>2709</v>
      </c>
      <c r="D757" t="s">
        <v>2710</v>
      </c>
      <c r="E757" t="s">
        <v>922</v>
      </c>
      <c r="F757" s="207">
        <v>43664.69363425926</v>
      </c>
    </row>
    <row r="758" spans="1:6">
      <c r="A758" s="198" t="s">
        <v>2807</v>
      </c>
      <c r="B758" s="235">
        <v>0.1</v>
      </c>
      <c r="C758" t="s">
        <v>2709</v>
      </c>
      <c r="D758" t="s">
        <v>2710</v>
      </c>
      <c r="E758" t="s">
        <v>922</v>
      </c>
      <c r="F758" s="207">
        <v>43664.69363425926</v>
      </c>
    </row>
    <row r="759" spans="1:6">
      <c r="A759" s="198" t="s">
        <v>2148</v>
      </c>
      <c r="B759" s="235">
        <v>0.1</v>
      </c>
      <c r="C759" t="s">
        <v>2104</v>
      </c>
      <c r="D759" t="s">
        <v>2105</v>
      </c>
      <c r="E759" t="s">
        <v>922</v>
      </c>
      <c r="F759" s="207">
        <v>43069.636192129627</v>
      </c>
    </row>
    <row r="760" spans="1:6">
      <c r="A760" s="198" t="s">
        <v>2149</v>
      </c>
      <c r="B760" s="235">
        <v>0.1</v>
      </c>
      <c r="C760" t="s">
        <v>2104</v>
      </c>
      <c r="D760" t="s">
        <v>2105</v>
      </c>
      <c r="E760" t="s">
        <v>922</v>
      </c>
      <c r="F760" s="207">
        <v>43069.636192129627</v>
      </c>
    </row>
    <row r="761" spans="1:6">
      <c r="A761" s="198" t="s">
        <v>2150</v>
      </c>
      <c r="B761" s="235">
        <v>0.1</v>
      </c>
      <c r="C761" t="s">
        <v>2104</v>
      </c>
      <c r="D761" t="s">
        <v>2105</v>
      </c>
      <c r="E761" t="s">
        <v>922</v>
      </c>
      <c r="F761" s="207">
        <v>43069.636192129627</v>
      </c>
    </row>
    <row r="762" spans="1:6">
      <c r="A762" s="198" t="s">
        <v>1086</v>
      </c>
      <c r="B762" s="235">
        <v>0.1</v>
      </c>
      <c r="C762" t="s">
        <v>1076</v>
      </c>
      <c r="D762" t="s">
        <v>2934</v>
      </c>
      <c r="E762" t="s">
        <v>922</v>
      </c>
      <c r="F762" s="207">
        <v>41241.558842592596</v>
      </c>
    </row>
    <row r="763" spans="1:6">
      <c r="A763" s="198" t="s">
        <v>1309</v>
      </c>
      <c r="B763" s="235">
        <v>0.1</v>
      </c>
      <c r="C763" t="s">
        <v>1299</v>
      </c>
      <c r="D763" t="s">
        <v>1300</v>
      </c>
      <c r="E763" t="s">
        <v>922</v>
      </c>
      <c r="F763" s="207">
        <v>42341.656828703701</v>
      </c>
    </row>
    <row r="764" spans="1:6">
      <c r="A764" s="198" t="s">
        <v>2151</v>
      </c>
      <c r="B764" s="235">
        <v>0.1</v>
      </c>
      <c r="C764" t="s">
        <v>2104</v>
      </c>
      <c r="D764" t="s">
        <v>2105</v>
      </c>
      <c r="E764" t="s">
        <v>922</v>
      </c>
      <c r="F764" s="207">
        <v>43069.636192129627</v>
      </c>
    </row>
    <row r="765" spans="1:6">
      <c r="A765" s="198" t="s">
        <v>2808</v>
      </c>
      <c r="B765" s="235">
        <v>0.1</v>
      </c>
      <c r="C765" t="s">
        <v>2709</v>
      </c>
      <c r="D765" t="s">
        <v>2710</v>
      </c>
      <c r="E765" t="s">
        <v>922</v>
      </c>
      <c r="F765" s="207">
        <v>43664.69363425926</v>
      </c>
    </row>
    <row r="766" spans="1:6">
      <c r="A766" s="198" t="s">
        <v>1511</v>
      </c>
      <c r="B766" s="235">
        <v>8.9999999999999993E-3</v>
      </c>
      <c r="C766" t="s">
        <v>1324</v>
      </c>
      <c r="D766" t="s">
        <v>313</v>
      </c>
      <c r="E766" t="s">
        <v>922</v>
      </c>
      <c r="F766" s="207">
        <v>42395.573738425926</v>
      </c>
    </row>
    <row r="767" spans="1:6">
      <c r="A767" s="198" t="s">
        <v>2809</v>
      </c>
      <c r="B767" s="235">
        <v>0.1</v>
      </c>
      <c r="C767" t="s">
        <v>2709</v>
      </c>
      <c r="D767" t="s">
        <v>2710</v>
      </c>
      <c r="E767" t="s">
        <v>922</v>
      </c>
      <c r="F767" s="207">
        <v>43664.69363425926</v>
      </c>
    </row>
    <row r="768" spans="1:6">
      <c r="A768" s="198" t="s">
        <v>2810</v>
      </c>
      <c r="B768" s="235">
        <v>0.1</v>
      </c>
      <c r="C768" t="s">
        <v>2712</v>
      </c>
      <c r="D768" t="s">
        <v>2713</v>
      </c>
      <c r="E768" t="s">
        <v>922</v>
      </c>
      <c r="F768" s="207">
        <v>44173.373749999999</v>
      </c>
    </row>
    <row r="769" spans="1:6">
      <c r="A769" s="198" t="s">
        <v>1983</v>
      </c>
      <c r="B769" s="235">
        <v>0.1</v>
      </c>
      <c r="C769" t="s">
        <v>1972</v>
      </c>
      <c r="D769" t="s">
        <v>2942</v>
      </c>
      <c r="E769" t="s">
        <v>922</v>
      </c>
      <c r="F769" s="207">
        <v>42347.582094907404</v>
      </c>
    </row>
    <row r="770" spans="1:6">
      <c r="A770" s="198" t="s">
        <v>2152</v>
      </c>
      <c r="B770" s="235">
        <v>0.1</v>
      </c>
      <c r="C770" t="s">
        <v>2104</v>
      </c>
      <c r="D770" t="s">
        <v>2105</v>
      </c>
      <c r="E770" t="s">
        <v>922</v>
      </c>
      <c r="F770" s="207">
        <v>43069.636192129627</v>
      </c>
    </row>
    <row r="771" spans="1:6">
      <c r="A771" s="198" t="s">
        <v>1512</v>
      </c>
      <c r="B771" s="235">
        <v>8.9999999999999993E-3</v>
      </c>
      <c r="C771" t="s">
        <v>1324</v>
      </c>
      <c r="D771" t="s">
        <v>313</v>
      </c>
      <c r="E771" t="s">
        <v>922</v>
      </c>
      <c r="F771" s="207">
        <v>42395.573738425926</v>
      </c>
    </row>
    <row r="772" spans="1:6">
      <c r="A772" s="198" t="s">
        <v>1248</v>
      </c>
      <c r="B772" s="235">
        <v>0.1</v>
      </c>
      <c r="C772" t="s">
        <v>1184</v>
      </c>
      <c r="D772" t="s">
        <v>1185</v>
      </c>
      <c r="E772" t="s">
        <v>922</v>
      </c>
      <c r="F772" s="207">
        <v>41620.491724537038</v>
      </c>
    </row>
    <row r="773" spans="1:6">
      <c r="A773" s="198" t="s">
        <v>1249</v>
      </c>
      <c r="B773" s="235">
        <v>0.1</v>
      </c>
      <c r="C773" t="s">
        <v>1184</v>
      </c>
      <c r="D773" t="s">
        <v>1185</v>
      </c>
      <c r="E773" t="s">
        <v>922</v>
      </c>
      <c r="F773" s="207">
        <v>41620.491724537038</v>
      </c>
    </row>
    <row r="774" spans="1:6">
      <c r="A774" s="198" t="s">
        <v>1310</v>
      </c>
      <c r="B774" s="235">
        <v>0.1</v>
      </c>
      <c r="C774" t="s">
        <v>1299</v>
      </c>
      <c r="D774" t="s">
        <v>1300</v>
      </c>
      <c r="E774" t="s">
        <v>922</v>
      </c>
      <c r="F774" s="207">
        <v>42341.656828703701</v>
      </c>
    </row>
    <row r="775" spans="1:6">
      <c r="A775" s="198" t="s">
        <v>1148</v>
      </c>
      <c r="B775" s="235">
        <v>0.1</v>
      </c>
      <c r="C775" t="s">
        <v>1125</v>
      </c>
      <c r="D775" t="s">
        <v>1126</v>
      </c>
      <c r="E775" t="s">
        <v>922</v>
      </c>
      <c r="F775" s="207">
        <v>41620.479398148149</v>
      </c>
    </row>
    <row r="776" spans="1:6">
      <c r="A776" s="198" t="s">
        <v>1149</v>
      </c>
      <c r="B776" s="235">
        <v>0.1</v>
      </c>
      <c r="C776" t="s">
        <v>1125</v>
      </c>
      <c r="D776" t="s">
        <v>1126</v>
      </c>
      <c r="E776" t="s">
        <v>922</v>
      </c>
      <c r="F776" s="207">
        <v>41620.479398148149</v>
      </c>
    </row>
    <row r="777" spans="1:6">
      <c r="A777" s="198" t="s">
        <v>1150</v>
      </c>
      <c r="B777" s="235">
        <v>0.1</v>
      </c>
      <c r="C777" t="s">
        <v>1125</v>
      </c>
      <c r="D777" t="s">
        <v>1126</v>
      </c>
      <c r="E777" t="s">
        <v>922</v>
      </c>
      <c r="F777" s="207">
        <v>41620.479398148149</v>
      </c>
    </row>
    <row r="778" spans="1:6">
      <c r="A778" s="198" t="s">
        <v>1250</v>
      </c>
      <c r="B778" s="235">
        <v>0.1</v>
      </c>
      <c r="C778" t="s">
        <v>1184</v>
      </c>
      <c r="D778" t="s">
        <v>1185</v>
      </c>
      <c r="E778" t="s">
        <v>922</v>
      </c>
      <c r="F778" s="207">
        <v>41620.491724537038</v>
      </c>
    </row>
    <row r="779" spans="1:6">
      <c r="A779" s="198" t="s">
        <v>1151</v>
      </c>
      <c r="B779" s="235">
        <v>0.1</v>
      </c>
      <c r="C779" t="s">
        <v>1125</v>
      </c>
      <c r="D779" t="s">
        <v>1126</v>
      </c>
      <c r="E779" t="s">
        <v>922</v>
      </c>
      <c r="F779" s="207">
        <v>41620.479398148149</v>
      </c>
    </row>
    <row r="780" spans="1:6">
      <c r="A780" s="198" t="s">
        <v>1251</v>
      </c>
      <c r="B780" s="235">
        <v>0.1</v>
      </c>
      <c r="C780" t="s">
        <v>1184</v>
      </c>
      <c r="D780" t="s">
        <v>1185</v>
      </c>
      <c r="E780" t="s">
        <v>922</v>
      </c>
      <c r="F780" s="207">
        <v>41620.491724537038</v>
      </c>
    </row>
    <row r="781" spans="1:6">
      <c r="A781" s="198" t="s">
        <v>1252</v>
      </c>
      <c r="B781" s="235">
        <v>0.1</v>
      </c>
      <c r="C781" t="s">
        <v>1184</v>
      </c>
      <c r="D781" t="s">
        <v>1185</v>
      </c>
      <c r="E781" t="s">
        <v>922</v>
      </c>
      <c r="F781" s="207">
        <v>41620.491724537038</v>
      </c>
    </row>
    <row r="782" spans="1:6">
      <c r="A782" s="198" t="s">
        <v>1152</v>
      </c>
      <c r="B782" s="235">
        <v>0.1</v>
      </c>
      <c r="C782" t="s">
        <v>1125</v>
      </c>
      <c r="D782" t="s">
        <v>1126</v>
      </c>
      <c r="E782" t="s">
        <v>922</v>
      </c>
      <c r="F782" s="207">
        <v>41620.479398148149</v>
      </c>
    </row>
    <row r="783" spans="1:6">
      <c r="A783" s="198" t="s">
        <v>1253</v>
      </c>
      <c r="B783" s="235">
        <v>0.1</v>
      </c>
      <c r="C783" t="s">
        <v>1184</v>
      </c>
      <c r="D783" t="s">
        <v>1185</v>
      </c>
      <c r="E783" t="s">
        <v>922</v>
      </c>
      <c r="F783" s="207">
        <v>41620.491724537038</v>
      </c>
    </row>
    <row r="784" spans="1:6">
      <c r="A784" s="198" t="s">
        <v>1153</v>
      </c>
      <c r="B784" s="235">
        <v>0.1</v>
      </c>
      <c r="C784" t="s">
        <v>1125</v>
      </c>
      <c r="D784" t="s">
        <v>1126</v>
      </c>
      <c r="E784" t="s">
        <v>922</v>
      </c>
      <c r="F784" s="207">
        <v>41620.479398148149</v>
      </c>
    </row>
    <row r="785" spans="1:6">
      <c r="A785" s="198" t="s">
        <v>1254</v>
      </c>
      <c r="B785" s="235">
        <v>0.1</v>
      </c>
      <c r="C785" t="s">
        <v>1184</v>
      </c>
      <c r="D785" t="s">
        <v>1185</v>
      </c>
      <c r="E785" t="s">
        <v>922</v>
      </c>
      <c r="F785" s="207">
        <v>41620.491724537038</v>
      </c>
    </row>
    <row r="786" spans="1:6">
      <c r="A786" s="198" t="s">
        <v>1154</v>
      </c>
      <c r="B786" s="235">
        <v>0.1</v>
      </c>
      <c r="C786" t="s">
        <v>1125</v>
      </c>
      <c r="D786" t="s">
        <v>1126</v>
      </c>
      <c r="E786" t="s">
        <v>922</v>
      </c>
      <c r="F786" s="207">
        <v>41620.479398148149</v>
      </c>
    </row>
    <row r="787" spans="1:6">
      <c r="A787" s="198" t="s">
        <v>1255</v>
      </c>
      <c r="B787" s="235">
        <v>0.1</v>
      </c>
      <c r="C787" t="s">
        <v>1184</v>
      </c>
      <c r="D787" t="s">
        <v>1185</v>
      </c>
      <c r="E787" t="s">
        <v>922</v>
      </c>
      <c r="F787" s="207">
        <v>41620.491724537038</v>
      </c>
    </row>
    <row r="788" spans="1:6">
      <c r="A788" s="198" t="s">
        <v>1256</v>
      </c>
      <c r="B788" s="235">
        <v>0.1</v>
      </c>
      <c r="C788" t="s">
        <v>1184</v>
      </c>
      <c r="D788" t="s">
        <v>1185</v>
      </c>
      <c r="E788" t="s">
        <v>922</v>
      </c>
      <c r="F788" s="207">
        <v>41620.491724537038</v>
      </c>
    </row>
    <row r="789" spans="1:6">
      <c r="A789" s="198" t="s">
        <v>1257</v>
      </c>
      <c r="B789" s="235">
        <v>0.1</v>
      </c>
      <c r="C789" t="s">
        <v>1184</v>
      </c>
      <c r="D789" t="s">
        <v>1185</v>
      </c>
      <c r="E789" t="s">
        <v>922</v>
      </c>
      <c r="F789" s="207">
        <v>41620.491724537038</v>
      </c>
    </row>
    <row r="790" spans="1:6">
      <c r="A790" s="198" t="s">
        <v>1258</v>
      </c>
      <c r="B790" s="235">
        <v>0.1</v>
      </c>
      <c r="C790" t="s">
        <v>1184</v>
      </c>
      <c r="D790" t="s">
        <v>1185</v>
      </c>
      <c r="E790" t="s">
        <v>922</v>
      </c>
      <c r="F790" s="207">
        <v>41620.491724537038</v>
      </c>
    </row>
    <row r="791" spans="1:6">
      <c r="A791" s="198" t="s">
        <v>1259</v>
      </c>
      <c r="B791" s="235">
        <v>0.1</v>
      </c>
      <c r="C791" t="s">
        <v>1184</v>
      </c>
      <c r="D791" t="s">
        <v>1185</v>
      </c>
      <c r="E791" t="s">
        <v>922</v>
      </c>
      <c r="F791" s="207">
        <v>41620.491724537038</v>
      </c>
    </row>
    <row r="792" spans="1:6">
      <c r="A792" s="198" t="s">
        <v>1260</v>
      </c>
      <c r="B792" s="235">
        <v>0.1</v>
      </c>
      <c r="C792" t="s">
        <v>1184</v>
      </c>
      <c r="D792" t="s">
        <v>1185</v>
      </c>
      <c r="E792" t="s">
        <v>922</v>
      </c>
      <c r="F792" s="207">
        <v>41620.491724537038</v>
      </c>
    </row>
    <row r="793" spans="1:6">
      <c r="A793" s="198" t="s">
        <v>1261</v>
      </c>
      <c r="B793" s="235">
        <v>0.1</v>
      </c>
      <c r="C793" t="s">
        <v>1184</v>
      </c>
      <c r="D793" t="s">
        <v>1185</v>
      </c>
      <c r="E793" t="s">
        <v>922</v>
      </c>
      <c r="F793" s="207">
        <v>41620.491724537038</v>
      </c>
    </row>
    <row r="794" spans="1:6">
      <c r="A794" s="198" t="s">
        <v>1054</v>
      </c>
      <c r="B794" s="235">
        <v>0.1</v>
      </c>
      <c r="C794" t="s">
        <v>1036</v>
      </c>
      <c r="D794" t="s">
        <v>1037</v>
      </c>
      <c r="E794" t="s">
        <v>922</v>
      </c>
      <c r="F794" s="207">
        <v>41620.478402777779</v>
      </c>
    </row>
    <row r="795" spans="1:6">
      <c r="A795" s="198" t="s">
        <v>1055</v>
      </c>
      <c r="B795" s="235">
        <v>0.1</v>
      </c>
      <c r="C795" t="s">
        <v>1036</v>
      </c>
      <c r="D795" t="s">
        <v>1037</v>
      </c>
      <c r="E795" t="s">
        <v>922</v>
      </c>
      <c r="F795" s="207">
        <v>41620.478402777779</v>
      </c>
    </row>
    <row r="796" spans="1:6">
      <c r="A796" s="198" t="s">
        <v>1513</v>
      </c>
      <c r="B796" s="235">
        <v>8.9999999999999993E-3</v>
      </c>
      <c r="C796" t="s">
        <v>1324</v>
      </c>
      <c r="D796" t="s">
        <v>313</v>
      </c>
      <c r="E796" t="s">
        <v>922</v>
      </c>
      <c r="F796" s="207">
        <v>42395.573738425926</v>
      </c>
    </row>
    <row r="797" spans="1:6">
      <c r="A797" s="198" t="s">
        <v>1514</v>
      </c>
      <c r="B797" s="235">
        <v>8.9999999999999993E-3</v>
      </c>
      <c r="C797" t="s">
        <v>1324</v>
      </c>
      <c r="D797" t="s">
        <v>313</v>
      </c>
      <c r="E797" t="s">
        <v>922</v>
      </c>
      <c r="F797" s="207">
        <v>42395.573738425926</v>
      </c>
    </row>
    <row r="798" spans="1:6">
      <c r="A798" s="198" t="s">
        <v>1056</v>
      </c>
      <c r="B798" s="235">
        <v>0.1</v>
      </c>
      <c r="C798" t="s">
        <v>1036</v>
      </c>
      <c r="D798" t="s">
        <v>1037</v>
      </c>
      <c r="E798" t="s">
        <v>922</v>
      </c>
      <c r="F798" s="207">
        <v>41620.478402777779</v>
      </c>
    </row>
    <row r="799" spans="1:6">
      <c r="A799" s="198" t="s">
        <v>1262</v>
      </c>
      <c r="B799" s="235">
        <v>0.1</v>
      </c>
      <c r="C799" t="s">
        <v>1184</v>
      </c>
      <c r="D799" t="s">
        <v>1185</v>
      </c>
      <c r="E799" t="s">
        <v>922</v>
      </c>
      <c r="F799" s="207">
        <v>41620.491724537038</v>
      </c>
    </row>
    <row r="800" spans="1:6">
      <c r="A800" s="198" t="s">
        <v>1263</v>
      </c>
      <c r="B800" s="235">
        <v>0.1</v>
      </c>
      <c r="C800" t="s">
        <v>1184</v>
      </c>
      <c r="D800" t="s">
        <v>1185</v>
      </c>
      <c r="E800" t="s">
        <v>922</v>
      </c>
      <c r="F800" s="207">
        <v>41620.491724537038</v>
      </c>
    </row>
    <row r="801" spans="1:6">
      <c r="A801" s="198" t="s">
        <v>1264</v>
      </c>
      <c r="B801" s="235">
        <v>0.1</v>
      </c>
      <c r="C801" t="s">
        <v>1184</v>
      </c>
      <c r="D801" t="s">
        <v>1185</v>
      </c>
      <c r="E801" t="s">
        <v>922</v>
      </c>
      <c r="F801" s="207">
        <v>41620.491724537038</v>
      </c>
    </row>
    <row r="802" spans="1:6">
      <c r="A802" s="198" t="s">
        <v>1265</v>
      </c>
      <c r="B802" s="235">
        <v>0.1</v>
      </c>
      <c r="C802" t="s">
        <v>1184</v>
      </c>
      <c r="D802" t="s">
        <v>1185</v>
      </c>
      <c r="E802" t="s">
        <v>922</v>
      </c>
      <c r="F802" s="207">
        <v>41620.491724537038</v>
      </c>
    </row>
    <row r="803" spans="1:6">
      <c r="A803" s="198" t="s">
        <v>1266</v>
      </c>
      <c r="B803" s="235">
        <v>0.1</v>
      </c>
      <c r="C803" t="s">
        <v>1184</v>
      </c>
      <c r="D803" t="s">
        <v>1185</v>
      </c>
      <c r="E803" t="s">
        <v>922</v>
      </c>
      <c r="F803" s="207">
        <v>41620.491724537038</v>
      </c>
    </row>
    <row r="804" spans="1:6">
      <c r="A804" s="198" t="s">
        <v>1311</v>
      </c>
      <c r="B804" s="235">
        <v>0.1</v>
      </c>
      <c r="C804" t="s">
        <v>1299</v>
      </c>
      <c r="D804" t="s">
        <v>1300</v>
      </c>
      <c r="E804" t="s">
        <v>922</v>
      </c>
      <c r="F804" s="207">
        <v>42341.656828703701</v>
      </c>
    </row>
    <row r="805" spans="1:6">
      <c r="A805" s="198" t="s">
        <v>1155</v>
      </c>
      <c r="B805" s="235">
        <v>0.1</v>
      </c>
      <c r="C805" t="s">
        <v>1125</v>
      </c>
      <c r="D805" t="s">
        <v>1126</v>
      </c>
      <c r="E805" t="s">
        <v>922</v>
      </c>
      <c r="F805" s="207">
        <v>41620.479398148149</v>
      </c>
    </row>
    <row r="806" spans="1:6">
      <c r="A806" s="198" t="s">
        <v>1267</v>
      </c>
      <c r="B806" s="235">
        <v>0.1</v>
      </c>
      <c r="C806" t="s">
        <v>1184</v>
      </c>
      <c r="D806" t="s">
        <v>1185</v>
      </c>
      <c r="E806" t="s">
        <v>922</v>
      </c>
      <c r="F806" s="207">
        <v>41620.491724537038</v>
      </c>
    </row>
    <row r="807" spans="1:6">
      <c r="A807" s="198" t="s">
        <v>1268</v>
      </c>
      <c r="B807" s="235">
        <v>0.1</v>
      </c>
      <c r="C807" t="s">
        <v>1184</v>
      </c>
      <c r="D807" t="s">
        <v>1185</v>
      </c>
      <c r="E807" t="s">
        <v>922</v>
      </c>
      <c r="F807" s="207">
        <v>41620.491724537038</v>
      </c>
    </row>
    <row r="808" spans="1:6">
      <c r="A808" s="198" t="s">
        <v>1156</v>
      </c>
      <c r="B808" s="235">
        <v>0.1</v>
      </c>
      <c r="C808" t="s">
        <v>1125</v>
      </c>
      <c r="D808" t="s">
        <v>1126</v>
      </c>
      <c r="E808" t="s">
        <v>922</v>
      </c>
      <c r="F808" s="207">
        <v>41620.479398148149</v>
      </c>
    </row>
    <row r="809" spans="1:6">
      <c r="A809" s="198" t="s">
        <v>1312</v>
      </c>
      <c r="B809" s="235">
        <v>0.1</v>
      </c>
      <c r="C809" t="s">
        <v>1299</v>
      </c>
      <c r="D809" t="s">
        <v>1300</v>
      </c>
      <c r="E809" t="s">
        <v>922</v>
      </c>
      <c r="F809" s="207">
        <v>42341.656828703701</v>
      </c>
    </row>
    <row r="810" spans="1:6">
      <c r="A810" s="198" t="s">
        <v>1269</v>
      </c>
      <c r="B810" s="235">
        <v>0.1</v>
      </c>
      <c r="C810" t="s">
        <v>1184</v>
      </c>
      <c r="D810" t="s">
        <v>1185</v>
      </c>
      <c r="E810" t="s">
        <v>922</v>
      </c>
      <c r="F810" s="207">
        <v>41620.491724537038</v>
      </c>
    </row>
    <row r="811" spans="1:6">
      <c r="A811" s="198" t="s">
        <v>1270</v>
      </c>
      <c r="B811" s="235">
        <v>0.1</v>
      </c>
      <c r="C811" t="s">
        <v>1184</v>
      </c>
      <c r="D811" t="s">
        <v>1185</v>
      </c>
      <c r="E811" t="s">
        <v>922</v>
      </c>
      <c r="F811" s="207">
        <v>41620.491724537038</v>
      </c>
    </row>
    <row r="812" spans="1:6">
      <c r="A812" s="198" t="s">
        <v>1313</v>
      </c>
      <c r="B812" s="235">
        <v>0.1</v>
      </c>
      <c r="C812" t="s">
        <v>1299</v>
      </c>
      <c r="D812" t="s">
        <v>1300</v>
      </c>
      <c r="E812" t="s">
        <v>922</v>
      </c>
      <c r="F812" s="207">
        <v>42341.656828703701</v>
      </c>
    </row>
    <row r="813" spans="1:6">
      <c r="A813" s="198" t="s">
        <v>2153</v>
      </c>
      <c r="B813" s="235">
        <v>0.1</v>
      </c>
      <c r="C813" t="s">
        <v>2104</v>
      </c>
      <c r="D813" t="s">
        <v>2105</v>
      </c>
      <c r="E813" t="s">
        <v>922</v>
      </c>
      <c r="F813" s="207">
        <v>43069.636192129627</v>
      </c>
    </row>
    <row r="814" spans="1:6">
      <c r="A814" s="198" t="s">
        <v>2154</v>
      </c>
      <c r="B814" s="235">
        <v>0.1</v>
      </c>
      <c r="C814" t="s">
        <v>2104</v>
      </c>
      <c r="D814" t="s">
        <v>2105</v>
      </c>
      <c r="E814" t="s">
        <v>922</v>
      </c>
      <c r="F814" s="207">
        <v>43069.636192129627</v>
      </c>
    </row>
    <row r="815" spans="1:6">
      <c r="A815" s="198" t="s">
        <v>1876</v>
      </c>
      <c r="B815" s="235">
        <v>0.02</v>
      </c>
      <c r="C815" t="s">
        <v>1757</v>
      </c>
      <c r="D815" t="s">
        <v>315</v>
      </c>
      <c r="E815" t="s">
        <v>922</v>
      </c>
      <c r="F815" s="207">
        <v>42347.501400462963</v>
      </c>
    </row>
    <row r="816" spans="1:6">
      <c r="A816" s="198" t="s">
        <v>2027</v>
      </c>
      <c r="B816" s="235">
        <v>0.1</v>
      </c>
      <c r="C816" t="s">
        <v>2012</v>
      </c>
      <c r="D816" t="s">
        <v>2921</v>
      </c>
      <c r="E816" t="s">
        <v>922</v>
      </c>
      <c r="F816" s="207">
        <v>44168.631655092591</v>
      </c>
    </row>
    <row r="817" spans="1:6">
      <c r="A817" s="198" t="s">
        <v>1011</v>
      </c>
      <c r="B817" s="235">
        <v>0.01</v>
      </c>
      <c r="C817" t="s">
        <v>940</v>
      </c>
      <c r="D817" t="s">
        <v>309</v>
      </c>
      <c r="E817" t="s">
        <v>922</v>
      </c>
      <c r="F817" s="207">
        <v>44168.620891203704</v>
      </c>
    </row>
    <row r="818" spans="1:6">
      <c r="A818" s="198" t="s">
        <v>2811</v>
      </c>
      <c r="B818" s="235">
        <v>0.1</v>
      </c>
      <c r="C818" t="s">
        <v>2709</v>
      </c>
      <c r="D818" t="s">
        <v>2710</v>
      </c>
      <c r="E818" t="s">
        <v>922</v>
      </c>
      <c r="F818" s="207">
        <v>43664.69363425926</v>
      </c>
    </row>
    <row r="819" spans="1:6">
      <c r="A819" s="198" t="s">
        <v>1984</v>
      </c>
      <c r="B819" s="235">
        <v>0.1</v>
      </c>
      <c r="C819" t="s">
        <v>1972</v>
      </c>
      <c r="D819" t="s">
        <v>2942</v>
      </c>
      <c r="E819" t="s">
        <v>922</v>
      </c>
      <c r="F819" s="207">
        <v>42347.582094907404</v>
      </c>
    </row>
    <row r="820" spans="1:6">
      <c r="A820" s="198" t="s">
        <v>1157</v>
      </c>
      <c r="B820" s="235">
        <v>0.1</v>
      </c>
      <c r="C820" t="s">
        <v>1125</v>
      </c>
      <c r="D820" t="s">
        <v>1126</v>
      </c>
      <c r="E820" t="s">
        <v>922</v>
      </c>
      <c r="F820" s="207">
        <v>41620.479398148149</v>
      </c>
    </row>
    <row r="821" spans="1:6">
      <c r="A821" s="198" t="s">
        <v>1271</v>
      </c>
      <c r="B821" s="235">
        <v>0.1</v>
      </c>
      <c r="C821" t="s">
        <v>1184</v>
      </c>
      <c r="D821" t="s">
        <v>1185</v>
      </c>
      <c r="E821" t="s">
        <v>922</v>
      </c>
      <c r="F821" s="207">
        <v>41620.491724537038</v>
      </c>
    </row>
    <row r="822" spans="1:6">
      <c r="A822" s="198" t="s">
        <v>1158</v>
      </c>
      <c r="B822" s="235">
        <v>0.1</v>
      </c>
      <c r="C822" t="s">
        <v>1125</v>
      </c>
      <c r="D822" t="s">
        <v>1126</v>
      </c>
      <c r="E822" t="s">
        <v>922</v>
      </c>
      <c r="F822" s="207">
        <v>41620.479398148149</v>
      </c>
    </row>
    <row r="823" spans="1:6">
      <c r="A823" s="198" t="s">
        <v>1159</v>
      </c>
      <c r="B823" s="235">
        <v>0.1</v>
      </c>
      <c r="C823" t="s">
        <v>1125</v>
      </c>
      <c r="D823" t="s">
        <v>1126</v>
      </c>
      <c r="E823" t="s">
        <v>922</v>
      </c>
      <c r="F823" s="207">
        <v>41620.479398148149</v>
      </c>
    </row>
    <row r="824" spans="1:6">
      <c r="A824" s="198" t="s">
        <v>1272</v>
      </c>
      <c r="B824" s="235">
        <v>0.1</v>
      </c>
      <c r="C824" t="s">
        <v>1184</v>
      </c>
      <c r="D824" t="s">
        <v>1185</v>
      </c>
      <c r="E824" t="s">
        <v>922</v>
      </c>
      <c r="F824" s="207">
        <v>41620.491724537038</v>
      </c>
    </row>
    <row r="825" spans="1:6">
      <c r="A825" s="198" t="s">
        <v>1273</v>
      </c>
      <c r="B825" s="235">
        <v>0.1</v>
      </c>
      <c r="C825" t="s">
        <v>1184</v>
      </c>
      <c r="D825" t="s">
        <v>1185</v>
      </c>
      <c r="E825" t="s">
        <v>922</v>
      </c>
      <c r="F825" s="207">
        <v>41620.491724537038</v>
      </c>
    </row>
    <row r="826" spans="1:6">
      <c r="A826" s="198" t="s">
        <v>1160</v>
      </c>
      <c r="B826" s="235">
        <v>0.1</v>
      </c>
      <c r="C826" t="s">
        <v>1125</v>
      </c>
      <c r="D826" t="s">
        <v>1126</v>
      </c>
      <c r="E826" t="s">
        <v>922</v>
      </c>
      <c r="F826" s="207">
        <v>41620.479398148149</v>
      </c>
    </row>
    <row r="827" spans="1:6">
      <c r="A827" s="198" t="s">
        <v>1274</v>
      </c>
      <c r="B827" s="235">
        <v>0.1</v>
      </c>
      <c r="C827" t="s">
        <v>1184</v>
      </c>
      <c r="D827" t="s">
        <v>1185</v>
      </c>
      <c r="E827" t="s">
        <v>922</v>
      </c>
      <c r="F827" s="207">
        <v>41620.491724537038</v>
      </c>
    </row>
    <row r="828" spans="1:6">
      <c r="A828" s="198" t="s">
        <v>1314</v>
      </c>
      <c r="B828" s="235">
        <v>0.1</v>
      </c>
      <c r="C828" t="s">
        <v>1299</v>
      </c>
      <c r="D828" t="s">
        <v>1300</v>
      </c>
      <c r="E828" t="s">
        <v>922</v>
      </c>
      <c r="F828" s="207">
        <v>42341.656828703701</v>
      </c>
    </row>
    <row r="829" spans="1:6">
      <c r="A829" s="198" t="s">
        <v>1161</v>
      </c>
      <c r="B829" s="235">
        <v>0.1</v>
      </c>
      <c r="C829" t="s">
        <v>1125</v>
      </c>
      <c r="D829" t="s">
        <v>1126</v>
      </c>
      <c r="E829" t="s">
        <v>922</v>
      </c>
      <c r="F829" s="207">
        <v>41620.479398148149</v>
      </c>
    </row>
    <row r="830" spans="1:6">
      <c r="A830" s="198" t="s">
        <v>1162</v>
      </c>
      <c r="B830" s="235">
        <v>0.1</v>
      </c>
      <c r="C830" t="s">
        <v>1125</v>
      </c>
      <c r="D830" t="s">
        <v>1126</v>
      </c>
      <c r="E830" t="s">
        <v>922</v>
      </c>
      <c r="F830" s="207">
        <v>41620.479398148149</v>
      </c>
    </row>
    <row r="831" spans="1:6">
      <c r="A831" s="198" t="s">
        <v>1275</v>
      </c>
      <c r="B831" s="235">
        <v>0.1</v>
      </c>
      <c r="C831" t="s">
        <v>1184</v>
      </c>
      <c r="D831" t="s">
        <v>1185</v>
      </c>
      <c r="E831" t="s">
        <v>922</v>
      </c>
      <c r="F831" s="207">
        <v>41620.491724537038</v>
      </c>
    </row>
    <row r="832" spans="1:6">
      <c r="A832" s="198" t="s">
        <v>1276</v>
      </c>
      <c r="B832" s="235">
        <v>0.1</v>
      </c>
      <c r="C832" t="s">
        <v>1184</v>
      </c>
      <c r="D832" t="s">
        <v>1185</v>
      </c>
      <c r="E832" t="s">
        <v>922</v>
      </c>
      <c r="F832" s="207">
        <v>41620.491724537038</v>
      </c>
    </row>
    <row r="833" spans="1:6">
      <c r="A833" s="198" t="s">
        <v>1163</v>
      </c>
      <c r="B833" s="235">
        <v>0.1</v>
      </c>
      <c r="C833" t="s">
        <v>1125</v>
      </c>
      <c r="D833" t="s">
        <v>1126</v>
      </c>
      <c r="E833" t="s">
        <v>922</v>
      </c>
      <c r="F833" s="207">
        <v>41620.479398148149</v>
      </c>
    </row>
    <row r="834" spans="1:6">
      <c r="A834" s="198" t="s">
        <v>2155</v>
      </c>
      <c r="B834" s="235">
        <v>0.1</v>
      </c>
      <c r="C834" t="s">
        <v>2104</v>
      </c>
      <c r="D834" t="s">
        <v>2105</v>
      </c>
      <c r="E834" t="s">
        <v>922</v>
      </c>
      <c r="F834" s="207">
        <v>43069.636192129627</v>
      </c>
    </row>
    <row r="835" spans="1:6">
      <c r="A835" s="198" t="s">
        <v>1277</v>
      </c>
      <c r="B835" s="235">
        <v>0.1</v>
      </c>
      <c r="C835" t="s">
        <v>1184</v>
      </c>
      <c r="D835" t="s">
        <v>1185</v>
      </c>
      <c r="E835" t="s">
        <v>922</v>
      </c>
      <c r="F835" s="207">
        <v>41620.491724537038</v>
      </c>
    </row>
    <row r="836" spans="1:6">
      <c r="A836" s="198" t="s">
        <v>2950</v>
      </c>
      <c r="B836" s="235">
        <v>0.1</v>
      </c>
      <c r="C836" t="s">
        <v>2199</v>
      </c>
      <c r="D836" t="s">
        <v>2935</v>
      </c>
      <c r="E836" t="s">
        <v>922</v>
      </c>
      <c r="F836" s="207">
        <v>44168.520844907405</v>
      </c>
    </row>
    <row r="837" spans="1:6">
      <c r="A837" s="198" t="s">
        <v>2156</v>
      </c>
      <c r="B837" s="235">
        <v>0.1</v>
      </c>
      <c r="C837" t="s">
        <v>2104</v>
      </c>
      <c r="D837" t="s">
        <v>2105</v>
      </c>
      <c r="E837" t="s">
        <v>922</v>
      </c>
      <c r="F837" s="207">
        <v>43069.636192129627</v>
      </c>
    </row>
    <row r="838" spans="1:6">
      <c r="A838" s="198" t="s">
        <v>2157</v>
      </c>
      <c r="B838" s="235">
        <v>0.1</v>
      </c>
      <c r="C838" t="s">
        <v>2104</v>
      </c>
      <c r="D838" t="s">
        <v>2105</v>
      </c>
      <c r="E838" t="s">
        <v>922</v>
      </c>
      <c r="F838" s="207">
        <v>43069.636192129627</v>
      </c>
    </row>
    <row r="839" spans="1:6">
      <c r="A839" s="198" t="s">
        <v>2812</v>
      </c>
      <c r="B839" s="235">
        <v>0.1</v>
      </c>
      <c r="C839" t="s">
        <v>2709</v>
      </c>
      <c r="D839" t="s">
        <v>2710</v>
      </c>
      <c r="E839" t="s">
        <v>922</v>
      </c>
      <c r="F839" s="207">
        <v>43664.69363425926</v>
      </c>
    </row>
    <row r="840" spans="1:6">
      <c r="A840" s="198" t="s">
        <v>1877</v>
      </c>
      <c r="B840" s="235">
        <v>0.02</v>
      </c>
      <c r="C840" t="s">
        <v>1757</v>
      </c>
      <c r="D840" t="s">
        <v>315</v>
      </c>
      <c r="E840" t="s">
        <v>922</v>
      </c>
      <c r="F840" s="207">
        <v>42347.501400462963</v>
      </c>
    </row>
    <row r="841" spans="1:6">
      <c r="A841" s="198" t="s">
        <v>1878</v>
      </c>
      <c r="B841" s="235">
        <v>0.02</v>
      </c>
      <c r="C841" t="s">
        <v>1757</v>
      </c>
      <c r="D841" t="s">
        <v>315</v>
      </c>
      <c r="E841" t="s">
        <v>922</v>
      </c>
      <c r="F841" s="207">
        <v>42347.501400462963</v>
      </c>
    </row>
    <row r="842" spans="1:6">
      <c r="A842" s="198" t="s">
        <v>2028</v>
      </c>
      <c r="B842" s="235">
        <v>0.1</v>
      </c>
      <c r="C842" t="s">
        <v>2012</v>
      </c>
      <c r="D842" t="s">
        <v>2921</v>
      </c>
      <c r="E842" t="s">
        <v>922</v>
      </c>
      <c r="F842" s="207">
        <v>44168.631655092591</v>
      </c>
    </row>
    <row r="843" spans="1:6">
      <c r="A843" s="198" t="s">
        <v>2029</v>
      </c>
      <c r="B843" s="235">
        <v>0.1</v>
      </c>
      <c r="C843" t="s">
        <v>2012</v>
      </c>
      <c r="D843" t="s">
        <v>2921</v>
      </c>
      <c r="E843" t="s">
        <v>922</v>
      </c>
      <c r="F843" s="207">
        <v>44168.631655092591</v>
      </c>
    </row>
    <row r="844" spans="1:6">
      <c r="A844" s="198" t="s">
        <v>1117</v>
      </c>
      <c r="B844" s="235">
        <v>0.1</v>
      </c>
      <c r="C844" t="s">
        <v>1101</v>
      </c>
      <c r="D844" t="s">
        <v>1102</v>
      </c>
      <c r="E844" t="s">
        <v>922</v>
      </c>
      <c r="F844" s="207">
        <v>43672.410798611112</v>
      </c>
    </row>
    <row r="845" spans="1:6">
      <c r="A845" s="198" t="s">
        <v>2813</v>
      </c>
      <c r="B845" s="235">
        <v>0.1</v>
      </c>
      <c r="C845" t="s">
        <v>2012</v>
      </c>
      <c r="D845" t="s">
        <v>2921</v>
      </c>
      <c r="E845" t="s">
        <v>922</v>
      </c>
      <c r="F845" s="207">
        <v>44168.631655092591</v>
      </c>
    </row>
    <row r="846" spans="1:6">
      <c r="A846" s="198" t="s">
        <v>1879</v>
      </c>
      <c r="B846" s="235">
        <v>0.02</v>
      </c>
      <c r="C846" t="s">
        <v>1757</v>
      </c>
      <c r="D846" t="s">
        <v>315</v>
      </c>
      <c r="E846" t="s">
        <v>922</v>
      </c>
      <c r="F846" s="207">
        <v>42347.501400462963</v>
      </c>
    </row>
    <row r="847" spans="1:6">
      <c r="A847" s="198" t="s">
        <v>1880</v>
      </c>
      <c r="B847" s="235">
        <v>0.02</v>
      </c>
      <c r="C847" t="s">
        <v>1757</v>
      </c>
      <c r="D847" t="s">
        <v>315</v>
      </c>
      <c r="E847" t="s">
        <v>922</v>
      </c>
      <c r="F847" s="207">
        <v>42347.501400462963</v>
      </c>
    </row>
    <row r="848" spans="1:6">
      <c r="A848" s="198" t="s">
        <v>2002</v>
      </c>
      <c r="B848" s="235">
        <v>0.1</v>
      </c>
      <c r="C848" t="s">
        <v>1989</v>
      </c>
      <c r="D848" t="s">
        <v>1990</v>
      </c>
      <c r="E848" t="s">
        <v>922</v>
      </c>
      <c r="F848" s="207">
        <v>44168.475694444445</v>
      </c>
    </row>
    <row r="849" spans="1:6">
      <c r="A849" s="198" t="s">
        <v>1515</v>
      </c>
      <c r="B849" s="235">
        <v>8.9999999999999993E-3</v>
      </c>
      <c r="C849" t="s">
        <v>1324</v>
      </c>
      <c r="D849" t="s">
        <v>313</v>
      </c>
      <c r="E849" t="s">
        <v>922</v>
      </c>
      <c r="F849" s="207">
        <v>42395.573738425926</v>
      </c>
    </row>
    <row r="850" spans="1:6">
      <c r="A850" s="198" t="s">
        <v>2158</v>
      </c>
      <c r="B850" s="235">
        <v>0.1</v>
      </c>
      <c r="C850" t="s">
        <v>2104</v>
      </c>
      <c r="D850" t="s">
        <v>2105</v>
      </c>
      <c r="E850" t="s">
        <v>922</v>
      </c>
      <c r="F850" s="207">
        <v>43069.636192129627</v>
      </c>
    </row>
    <row r="851" spans="1:6">
      <c r="A851" s="198" t="s">
        <v>1881</v>
      </c>
      <c r="B851" s="235">
        <v>0.02</v>
      </c>
      <c r="C851" t="s">
        <v>1757</v>
      </c>
      <c r="D851" t="s">
        <v>315</v>
      </c>
      <c r="E851" t="s">
        <v>922</v>
      </c>
      <c r="F851" s="207">
        <v>42347.501400462963</v>
      </c>
    </row>
    <row r="852" spans="1:6">
      <c r="A852" s="198" t="s">
        <v>1278</v>
      </c>
      <c r="B852" s="235">
        <v>0.1</v>
      </c>
      <c r="C852" t="s">
        <v>1184</v>
      </c>
      <c r="D852" t="s">
        <v>1185</v>
      </c>
      <c r="E852" t="s">
        <v>922</v>
      </c>
      <c r="F852" s="207">
        <v>41620.491724537038</v>
      </c>
    </row>
    <row r="853" spans="1:6">
      <c r="A853" s="198" t="s">
        <v>2814</v>
      </c>
      <c r="B853" s="235">
        <v>0.1</v>
      </c>
      <c r="C853" t="s">
        <v>2709</v>
      </c>
      <c r="D853" t="s">
        <v>2710</v>
      </c>
      <c r="E853" t="s">
        <v>922</v>
      </c>
      <c r="F853" s="207">
        <v>43664.69363425926</v>
      </c>
    </row>
    <row r="854" spans="1:6">
      <c r="A854" s="198" t="s">
        <v>1516</v>
      </c>
      <c r="B854" s="235">
        <v>8.9999999999999993E-3</v>
      </c>
      <c r="C854" t="s">
        <v>1324</v>
      </c>
      <c r="D854" t="s">
        <v>313</v>
      </c>
      <c r="E854" t="s">
        <v>922</v>
      </c>
      <c r="F854" s="207">
        <v>42395.573738425926</v>
      </c>
    </row>
    <row r="855" spans="1:6">
      <c r="A855" s="198" t="s">
        <v>1517</v>
      </c>
      <c r="B855" s="235">
        <v>8.9999999999999993E-3</v>
      </c>
      <c r="C855" t="s">
        <v>1324</v>
      </c>
      <c r="D855" t="s">
        <v>313</v>
      </c>
      <c r="E855" t="s">
        <v>922</v>
      </c>
      <c r="F855" s="207">
        <v>42395.573738425926</v>
      </c>
    </row>
    <row r="856" spans="1:6">
      <c r="A856" s="198" t="s">
        <v>1087</v>
      </c>
      <c r="B856" s="235">
        <v>0.1</v>
      </c>
      <c r="C856" t="s">
        <v>1076</v>
      </c>
      <c r="D856" t="s">
        <v>2934</v>
      </c>
      <c r="E856" t="s">
        <v>922</v>
      </c>
      <c r="F856" s="207">
        <v>41241.558842592596</v>
      </c>
    </row>
    <row r="857" spans="1:6">
      <c r="A857" s="198" t="s">
        <v>1012</v>
      </c>
      <c r="B857" s="235">
        <v>0.01</v>
      </c>
      <c r="C857" t="s">
        <v>940</v>
      </c>
      <c r="D857" t="s">
        <v>309</v>
      </c>
      <c r="E857" t="s">
        <v>922</v>
      </c>
      <c r="F857" s="207">
        <v>44168.620891203704</v>
      </c>
    </row>
    <row r="858" spans="1:6">
      <c r="A858" s="198" t="s">
        <v>1518</v>
      </c>
      <c r="B858" s="235">
        <v>8.9999999999999993E-3</v>
      </c>
      <c r="C858" t="s">
        <v>1324</v>
      </c>
      <c r="D858" t="s">
        <v>313</v>
      </c>
      <c r="E858" t="s">
        <v>922</v>
      </c>
      <c r="F858" s="207">
        <v>42395.573738425926</v>
      </c>
    </row>
    <row r="859" spans="1:6">
      <c r="A859" s="198" t="s">
        <v>1519</v>
      </c>
      <c r="B859" s="235">
        <v>8.9999999999999993E-3</v>
      </c>
      <c r="C859" t="s">
        <v>1324</v>
      </c>
      <c r="D859" t="s">
        <v>313</v>
      </c>
      <c r="E859" t="s">
        <v>922</v>
      </c>
      <c r="F859" s="207">
        <v>42395.573738425926</v>
      </c>
    </row>
    <row r="860" spans="1:6">
      <c r="A860" s="198" t="s">
        <v>1520</v>
      </c>
      <c r="B860" s="235">
        <v>8.9999999999999993E-3</v>
      </c>
      <c r="C860" t="s">
        <v>1324</v>
      </c>
      <c r="D860" t="s">
        <v>313</v>
      </c>
      <c r="E860" t="s">
        <v>922</v>
      </c>
      <c r="F860" s="207">
        <v>42395.573738425926</v>
      </c>
    </row>
    <row r="861" spans="1:6">
      <c r="A861" s="198" t="s">
        <v>1013</v>
      </c>
      <c r="B861" s="235">
        <v>0.01</v>
      </c>
      <c r="C861" t="s">
        <v>940</v>
      </c>
      <c r="D861" t="s">
        <v>309</v>
      </c>
      <c r="E861" t="s">
        <v>922</v>
      </c>
      <c r="F861" s="207">
        <v>44168.620891203704</v>
      </c>
    </row>
    <row r="862" spans="1:6">
      <c r="A862" s="198" t="s">
        <v>1521</v>
      </c>
      <c r="B862" s="235">
        <v>8.9999999999999993E-3</v>
      </c>
      <c r="C862" t="s">
        <v>1324</v>
      </c>
      <c r="D862" t="s">
        <v>313</v>
      </c>
      <c r="E862" t="s">
        <v>922</v>
      </c>
      <c r="F862" s="207">
        <v>42395.573738425926</v>
      </c>
    </row>
    <row r="863" spans="1:6">
      <c r="A863" s="198" t="s">
        <v>2815</v>
      </c>
      <c r="B863" s="235">
        <v>0.1</v>
      </c>
      <c r="C863" t="s">
        <v>2712</v>
      </c>
      <c r="D863" t="s">
        <v>2713</v>
      </c>
      <c r="E863" t="s">
        <v>922</v>
      </c>
      <c r="F863" s="207">
        <v>44173.373749999999</v>
      </c>
    </row>
    <row r="864" spans="1:6">
      <c r="A864" s="198" t="s">
        <v>1164</v>
      </c>
      <c r="B864" s="235">
        <v>0.1</v>
      </c>
      <c r="C864" t="s">
        <v>1125</v>
      </c>
      <c r="D864" t="s">
        <v>1126</v>
      </c>
      <c r="E864" t="s">
        <v>922</v>
      </c>
      <c r="F864" s="207">
        <v>41620.479398148149</v>
      </c>
    </row>
    <row r="865" spans="1:6">
      <c r="A865" s="198" t="s">
        <v>1882</v>
      </c>
      <c r="B865" s="235">
        <v>0.02</v>
      </c>
      <c r="C865" t="s">
        <v>1757</v>
      </c>
      <c r="D865" t="s">
        <v>315</v>
      </c>
      <c r="E865" t="s">
        <v>922</v>
      </c>
      <c r="F865" s="207">
        <v>42347.501400462963</v>
      </c>
    </row>
    <row r="866" spans="1:6">
      <c r="A866" s="198" t="s">
        <v>2214</v>
      </c>
      <c r="B866" s="235">
        <v>8.9999999999999993E-3</v>
      </c>
      <c r="C866" t="s">
        <v>2206</v>
      </c>
      <c r="D866" t="s">
        <v>2207</v>
      </c>
      <c r="E866" t="s">
        <v>922</v>
      </c>
      <c r="F866" s="207">
        <v>43069.642013888886</v>
      </c>
    </row>
    <row r="867" spans="1:6">
      <c r="A867" s="198" t="s">
        <v>2816</v>
      </c>
      <c r="B867" s="235">
        <v>0.1</v>
      </c>
      <c r="C867" t="s">
        <v>2712</v>
      </c>
      <c r="D867" t="s">
        <v>2713</v>
      </c>
      <c r="E867" t="s">
        <v>922</v>
      </c>
      <c r="F867" s="207">
        <v>44173.373749999999</v>
      </c>
    </row>
    <row r="868" spans="1:6">
      <c r="A868" s="198" t="s">
        <v>1522</v>
      </c>
      <c r="B868" s="235">
        <v>8.9999999999999993E-3</v>
      </c>
      <c r="C868" t="s">
        <v>1324</v>
      </c>
      <c r="D868" t="s">
        <v>313</v>
      </c>
      <c r="E868" t="s">
        <v>922</v>
      </c>
      <c r="F868" s="207">
        <v>42395.573738425926</v>
      </c>
    </row>
    <row r="869" spans="1:6">
      <c r="A869" s="198" t="s">
        <v>1523</v>
      </c>
      <c r="B869" s="235">
        <v>8.9999999999999993E-3</v>
      </c>
      <c r="C869" t="s">
        <v>1324</v>
      </c>
      <c r="D869" t="s">
        <v>313</v>
      </c>
      <c r="E869" t="s">
        <v>922</v>
      </c>
      <c r="F869" s="207">
        <v>42395.573738425926</v>
      </c>
    </row>
    <row r="870" spans="1:6">
      <c r="A870" s="198" t="s">
        <v>1883</v>
      </c>
      <c r="B870" s="235">
        <v>0.02</v>
      </c>
      <c r="C870" t="s">
        <v>1757</v>
      </c>
      <c r="D870" t="s">
        <v>315</v>
      </c>
      <c r="E870" t="s">
        <v>922</v>
      </c>
      <c r="F870" s="207">
        <v>42347.501400462963</v>
      </c>
    </row>
    <row r="871" spans="1:6">
      <c r="A871" s="198" t="s">
        <v>1524</v>
      </c>
      <c r="B871" s="235">
        <v>8.9999999999999993E-3</v>
      </c>
      <c r="C871" t="s">
        <v>1324</v>
      </c>
      <c r="D871" t="s">
        <v>313</v>
      </c>
      <c r="E871" t="s">
        <v>922</v>
      </c>
      <c r="F871" s="207">
        <v>42395.573738425926</v>
      </c>
    </row>
    <row r="872" spans="1:6">
      <c r="A872" s="198" t="s">
        <v>1525</v>
      </c>
      <c r="B872" s="235">
        <v>8.9999999999999993E-3</v>
      </c>
      <c r="C872" t="s">
        <v>1324</v>
      </c>
      <c r="D872" t="s">
        <v>313</v>
      </c>
      <c r="E872" t="s">
        <v>922</v>
      </c>
      <c r="F872" s="207">
        <v>42395.573738425926</v>
      </c>
    </row>
    <row r="873" spans="1:6">
      <c r="A873" s="198" t="s">
        <v>2092</v>
      </c>
      <c r="B873" s="235">
        <v>5.0000000000000001E-3</v>
      </c>
      <c r="C873" t="s">
        <v>2077</v>
      </c>
      <c r="D873" t="s">
        <v>2927</v>
      </c>
      <c r="E873" t="s">
        <v>922</v>
      </c>
      <c r="F873" s="207">
        <v>42341.680462962962</v>
      </c>
    </row>
    <row r="874" spans="1:6">
      <c r="A874" s="198" t="s">
        <v>1526</v>
      </c>
      <c r="B874" s="235">
        <v>8.9999999999999993E-3</v>
      </c>
      <c r="C874" t="s">
        <v>1324</v>
      </c>
      <c r="D874" t="s">
        <v>313</v>
      </c>
      <c r="E874" t="s">
        <v>922</v>
      </c>
      <c r="F874" s="207">
        <v>42395.573738425926</v>
      </c>
    </row>
    <row r="875" spans="1:6">
      <c r="A875" s="198" t="s">
        <v>1884</v>
      </c>
      <c r="B875" s="235">
        <v>0.02</v>
      </c>
      <c r="C875" t="s">
        <v>1757</v>
      </c>
      <c r="D875" t="s">
        <v>315</v>
      </c>
      <c r="E875" t="s">
        <v>922</v>
      </c>
      <c r="F875" s="207">
        <v>42347.501400462963</v>
      </c>
    </row>
    <row r="876" spans="1:6">
      <c r="A876" s="198" t="s">
        <v>1527</v>
      </c>
      <c r="B876" s="235">
        <v>8.9999999999999993E-3</v>
      </c>
      <c r="C876" t="s">
        <v>1324</v>
      </c>
      <c r="D876" t="s">
        <v>313</v>
      </c>
      <c r="E876" t="s">
        <v>922</v>
      </c>
      <c r="F876" s="207">
        <v>42395.573738425926</v>
      </c>
    </row>
    <row r="877" spans="1:6">
      <c r="A877" s="198" t="s">
        <v>1885</v>
      </c>
      <c r="B877" s="235">
        <v>0.02</v>
      </c>
      <c r="C877" t="s">
        <v>1757</v>
      </c>
      <c r="D877" t="s">
        <v>315</v>
      </c>
      <c r="E877" t="s">
        <v>922</v>
      </c>
      <c r="F877" s="207">
        <v>42347.501400462963</v>
      </c>
    </row>
    <row r="878" spans="1:6">
      <c r="A878" s="198" t="s">
        <v>1886</v>
      </c>
      <c r="B878" s="235">
        <v>0.02</v>
      </c>
      <c r="C878" t="s">
        <v>1757</v>
      </c>
      <c r="D878" t="s">
        <v>315</v>
      </c>
      <c r="E878" t="s">
        <v>922</v>
      </c>
      <c r="F878" s="207">
        <v>42347.501400462963</v>
      </c>
    </row>
    <row r="879" spans="1:6">
      <c r="A879" s="198" t="s">
        <v>1528</v>
      </c>
      <c r="B879" s="235">
        <v>8.9999999999999993E-3</v>
      </c>
      <c r="C879" t="s">
        <v>1324</v>
      </c>
      <c r="D879" t="s">
        <v>313</v>
      </c>
      <c r="E879" t="s">
        <v>922</v>
      </c>
      <c r="F879" s="207">
        <v>42395.573738425926</v>
      </c>
    </row>
    <row r="880" spans="1:6">
      <c r="A880" s="198" t="s">
        <v>2159</v>
      </c>
      <c r="B880" s="235">
        <v>0.1</v>
      </c>
      <c r="C880" t="s">
        <v>2104</v>
      </c>
      <c r="D880" t="s">
        <v>2105</v>
      </c>
      <c r="E880" t="s">
        <v>922</v>
      </c>
      <c r="F880" s="207">
        <v>43069.636192129627</v>
      </c>
    </row>
    <row r="881" spans="1:6">
      <c r="A881" s="198" t="s">
        <v>2160</v>
      </c>
      <c r="B881" s="235">
        <v>0.1</v>
      </c>
      <c r="C881" t="s">
        <v>2104</v>
      </c>
      <c r="D881" t="s">
        <v>2105</v>
      </c>
      <c r="E881" t="s">
        <v>922</v>
      </c>
      <c r="F881" s="207">
        <v>43069.636192129627</v>
      </c>
    </row>
    <row r="882" spans="1:6">
      <c r="A882" s="198" t="s">
        <v>2093</v>
      </c>
      <c r="B882" s="235">
        <v>5.0000000000000001E-3</v>
      </c>
      <c r="C882" t="s">
        <v>2077</v>
      </c>
      <c r="D882" t="s">
        <v>2927</v>
      </c>
      <c r="E882" t="s">
        <v>922</v>
      </c>
      <c r="F882" s="207">
        <v>42341.680462962962</v>
      </c>
    </row>
    <row r="883" spans="1:6">
      <c r="A883" s="198" t="s">
        <v>2817</v>
      </c>
      <c r="B883" s="235">
        <v>0.1</v>
      </c>
      <c r="C883" t="s">
        <v>2709</v>
      </c>
      <c r="D883" t="s">
        <v>2710</v>
      </c>
      <c r="E883" t="s">
        <v>922</v>
      </c>
      <c r="F883" s="207">
        <v>43664.69363425926</v>
      </c>
    </row>
    <row r="884" spans="1:6">
      <c r="A884" s="198" t="s">
        <v>2818</v>
      </c>
      <c r="B884" s="235">
        <v>0.1</v>
      </c>
      <c r="C884" t="s">
        <v>2709</v>
      </c>
      <c r="D884" t="s">
        <v>2710</v>
      </c>
      <c r="E884" t="s">
        <v>922</v>
      </c>
      <c r="F884" s="207">
        <v>43664.69363425926</v>
      </c>
    </row>
    <row r="885" spans="1:6">
      <c r="A885" s="198" t="s">
        <v>2030</v>
      </c>
      <c r="B885" s="235">
        <v>0.1</v>
      </c>
      <c r="C885" t="s">
        <v>2012</v>
      </c>
      <c r="D885" t="s">
        <v>2921</v>
      </c>
      <c r="E885" t="s">
        <v>922</v>
      </c>
      <c r="F885" s="207">
        <v>44168.631655092591</v>
      </c>
    </row>
    <row r="886" spans="1:6">
      <c r="A886" s="198" t="s">
        <v>1165</v>
      </c>
      <c r="B886" s="235">
        <v>0.1</v>
      </c>
      <c r="C886" t="s">
        <v>1125</v>
      </c>
      <c r="D886" t="s">
        <v>1126</v>
      </c>
      <c r="E886" t="s">
        <v>922</v>
      </c>
      <c r="F886" s="207">
        <v>41620.479398148149</v>
      </c>
    </row>
    <row r="887" spans="1:6">
      <c r="A887" s="198" t="s">
        <v>1166</v>
      </c>
      <c r="B887" s="235">
        <v>0.1</v>
      </c>
      <c r="C887" t="s">
        <v>1125</v>
      </c>
      <c r="D887" t="s">
        <v>1126</v>
      </c>
      <c r="E887" t="s">
        <v>922</v>
      </c>
      <c r="F887" s="207">
        <v>41620.479398148149</v>
      </c>
    </row>
    <row r="888" spans="1:6">
      <c r="A888" s="198" t="s">
        <v>2094</v>
      </c>
      <c r="B888" s="235">
        <v>5.0000000000000001E-3</v>
      </c>
      <c r="C888" t="s">
        <v>2077</v>
      </c>
      <c r="D888" t="s">
        <v>2927</v>
      </c>
      <c r="E888" t="s">
        <v>922</v>
      </c>
      <c r="F888" s="207">
        <v>42341.680462962962</v>
      </c>
    </row>
    <row r="889" spans="1:6">
      <c r="A889" s="198" t="s">
        <v>1887</v>
      </c>
      <c r="B889" s="235">
        <v>0.02</v>
      </c>
      <c r="C889" t="s">
        <v>1757</v>
      </c>
      <c r="D889" t="s">
        <v>315</v>
      </c>
      <c r="E889" t="s">
        <v>922</v>
      </c>
      <c r="F889" s="207">
        <v>42347.501400462963</v>
      </c>
    </row>
    <row r="890" spans="1:6">
      <c r="A890" s="198" t="s">
        <v>1529</v>
      </c>
      <c r="B890" s="235">
        <v>8.9999999999999993E-3</v>
      </c>
      <c r="C890" t="s">
        <v>1324</v>
      </c>
      <c r="D890" t="s">
        <v>313</v>
      </c>
      <c r="E890" t="s">
        <v>922</v>
      </c>
      <c r="F890" s="207">
        <v>42395.573738425926</v>
      </c>
    </row>
    <row r="891" spans="1:6">
      <c r="A891" s="198" t="s">
        <v>1888</v>
      </c>
      <c r="B891" s="235">
        <v>0.02</v>
      </c>
      <c r="C891" t="s">
        <v>1757</v>
      </c>
      <c r="D891" t="s">
        <v>315</v>
      </c>
      <c r="E891" t="s">
        <v>922</v>
      </c>
      <c r="F891" s="207">
        <v>42347.501400462963</v>
      </c>
    </row>
    <row r="892" spans="1:6">
      <c r="A892" s="198" t="s">
        <v>1014</v>
      </c>
      <c r="B892" s="235">
        <v>0.01</v>
      </c>
      <c r="C892" t="s">
        <v>940</v>
      </c>
      <c r="D892" t="s">
        <v>309</v>
      </c>
      <c r="E892" t="s">
        <v>922</v>
      </c>
      <c r="F892" s="207">
        <v>44168.620891203704</v>
      </c>
    </row>
    <row r="893" spans="1:6">
      <c r="A893" s="198" t="s">
        <v>1890</v>
      </c>
      <c r="B893" s="235">
        <v>0.02</v>
      </c>
      <c r="C893" t="s">
        <v>1757</v>
      </c>
      <c r="D893" t="s">
        <v>315</v>
      </c>
      <c r="E893" t="s">
        <v>922</v>
      </c>
      <c r="F893" s="207">
        <v>42347.501400462963</v>
      </c>
    </row>
    <row r="894" spans="1:6">
      <c r="A894" s="198" t="s">
        <v>2031</v>
      </c>
      <c r="B894" s="235">
        <v>0.1</v>
      </c>
      <c r="C894" t="s">
        <v>2012</v>
      </c>
      <c r="D894" t="s">
        <v>2921</v>
      </c>
      <c r="E894" t="s">
        <v>922</v>
      </c>
      <c r="F894" s="207">
        <v>44168.631655092591</v>
      </c>
    </row>
    <row r="895" spans="1:6">
      <c r="A895" s="198" t="s">
        <v>1015</v>
      </c>
      <c r="B895" s="235">
        <v>0.01</v>
      </c>
      <c r="C895" t="s">
        <v>940</v>
      </c>
      <c r="D895" t="s">
        <v>309</v>
      </c>
      <c r="E895" t="s">
        <v>922</v>
      </c>
      <c r="F895" s="207">
        <v>44168.620891203704</v>
      </c>
    </row>
    <row r="896" spans="1:6">
      <c r="A896" s="198" t="s">
        <v>1530</v>
      </c>
      <c r="B896" s="235">
        <v>8.9999999999999993E-3</v>
      </c>
      <c r="C896" t="s">
        <v>1324</v>
      </c>
      <c r="D896" t="s">
        <v>313</v>
      </c>
      <c r="E896" t="s">
        <v>922</v>
      </c>
      <c r="F896" s="207">
        <v>42395.573738425926</v>
      </c>
    </row>
    <row r="897" spans="1:6">
      <c r="A897" s="198" t="s">
        <v>1889</v>
      </c>
      <c r="B897" s="235">
        <v>0.02</v>
      </c>
      <c r="C897" t="s">
        <v>1757</v>
      </c>
      <c r="D897" t="s">
        <v>315</v>
      </c>
      <c r="E897" t="s">
        <v>922</v>
      </c>
      <c r="F897" s="207">
        <v>42347.501400462963</v>
      </c>
    </row>
    <row r="898" spans="1:6">
      <c r="A898" s="198" t="s">
        <v>1531</v>
      </c>
      <c r="B898" s="235">
        <v>8.9999999999999993E-3</v>
      </c>
      <c r="C898" t="s">
        <v>1324</v>
      </c>
      <c r="D898" t="s">
        <v>313</v>
      </c>
      <c r="E898" t="s">
        <v>922</v>
      </c>
      <c r="F898" s="207">
        <v>42395.573738425926</v>
      </c>
    </row>
    <row r="899" spans="1:6">
      <c r="A899" s="198" t="s">
        <v>2161</v>
      </c>
      <c r="B899" s="235">
        <v>0.1</v>
      </c>
      <c r="C899" t="s">
        <v>2104</v>
      </c>
      <c r="D899" t="s">
        <v>2105</v>
      </c>
      <c r="E899" t="s">
        <v>922</v>
      </c>
      <c r="F899" s="207">
        <v>43069.636192129627</v>
      </c>
    </row>
    <row r="900" spans="1:6">
      <c r="A900" s="198" t="s">
        <v>1088</v>
      </c>
      <c r="B900" s="235">
        <v>0.1</v>
      </c>
      <c r="C900" t="s">
        <v>1076</v>
      </c>
      <c r="D900" t="s">
        <v>2934</v>
      </c>
      <c r="E900" t="s">
        <v>922</v>
      </c>
      <c r="F900" s="207">
        <v>41241.558842592596</v>
      </c>
    </row>
    <row r="901" spans="1:6">
      <c r="A901" s="198" t="s">
        <v>1891</v>
      </c>
      <c r="B901" s="235">
        <v>0.02</v>
      </c>
      <c r="C901" t="s">
        <v>1757</v>
      </c>
      <c r="D901" t="s">
        <v>315</v>
      </c>
      <c r="E901" t="s">
        <v>922</v>
      </c>
      <c r="F901" s="207">
        <v>42347.501400462963</v>
      </c>
    </row>
    <row r="902" spans="1:6">
      <c r="A902" s="198" t="s">
        <v>1089</v>
      </c>
      <c r="B902" s="235">
        <v>0.02</v>
      </c>
      <c r="C902" t="s">
        <v>1757</v>
      </c>
      <c r="D902" t="s">
        <v>315</v>
      </c>
      <c r="E902" t="s">
        <v>922</v>
      </c>
      <c r="F902" s="207">
        <v>42347.501400462963</v>
      </c>
    </row>
    <row r="903" spans="1:6">
      <c r="A903" s="198" t="s">
        <v>1089</v>
      </c>
      <c r="B903" s="235">
        <v>0.1</v>
      </c>
      <c r="C903" t="s">
        <v>1076</v>
      </c>
      <c r="D903" t="s">
        <v>2934</v>
      </c>
      <c r="E903" t="s">
        <v>922</v>
      </c>
      <c r="F903" s="207">
        <v>41241.558842592596</v>
      </c>
    </row>
    <row r="904" spans="1:6">
      <c r="A904" s="198" t="s">
        <v>1279</v>
      </c>
      <c r="B904" s="235">
        <v>0.1</v>
      </c>
      <c r="C904" t="s">
        <v>1184</v>
      </c>
      <c r="D904" t="s">
        <v>1185</v>
      </c>
      <c r="E904" t="s">
        <v>922</v>
      </c>
      <c r="F904" s="207">
        <v>41620.491724537038</v>
      </c>
    </row>
    <row r="905" spans="1:6">
      <c r="A905" s="198" t="s">
        <v>1532</v>
      </c>
      <c r="B905" s="235">
        <v>8.9999999999999993E-3</v>
      </c>
      <c r="C905" t="s">
        <v>1324</v>
      </c>
      <c r="D905" t="s">
        <v>313</v>
      </c>
      <c r="E905" t="s">
        <v>922</v>
      </c>
      <c r="F905" s="207">
        <v>42395.573738425926</v>
      </c>
    </row>
    <row r="906" spans="1:6">
      <c r="A906" s="198" t="s">
        <v>1057</v>
      </c>
      <c r="B906" s="235">
        <v>0.1</v>
      </c>
      <c r="C906" t="s">
        <v>1036</v>
      </c>
      <c r="D906" t="s">
        <v>1037</v>
      </c>
      <c r="E906" t="s">
        <v>922</v>
      </c>
      <c r="F906" s="207">
        <v>41620.478402777779</v>
      </c>
    </row>
    <row r="907" spans="1:6">
      <c r="A907" s="198" t="s">
        <v>2162</v>
      </c>
      <c r="B907" s="235">
        <v>0.1</v>
      </c>
      <c r="C907" t="s">
        <v>2104</v>
      </c>
      <c r="D907" t="s">
        <v>2105</v>
      </c>
      <c r="E907" t="s">
        <v>922</v>
      </c>
      <c r="F907" s="207">
        <v>43069.636192129627</v>
      </c>
    </row>
    <row r="908" spans="1:6">
      <c r="A908" s="198" t="s">
        <v>2951</v>
      </c>
      <c r="B908" s="235">
        <v>0.1</v>
      </c>
      <c r="C908" t="s">
        <v>2012</v>
      </c>
      <c r="D908" t="s">
        <v>2921</v>
      </c>
      <c r="E908" t="s">
        <v>922</v>
      </c>
      <c r="F908" s="207">
        <v>44168.631655092591</v>
      </c>
    </row>
    <row r="909" spans="1:6">
      <c r="A909" s="198" t="s">
        <v>2163</v>
      </c>
      <c r="B909" s="235">
        <v>0.1</v>
      </c>
      <c r="C909" t="s">
        <v>2104</v>
      </c>
      <c r="D909" t="s">
        <v>2105</v>
      </c>
      <c r="E909" t="s">
        <v>922</v>
      </c>
      <c r="F909" s="207">
        <v>43069.636192129627</v>
      </c>
    </row>
    <row r="910" spans="1:6">
      <c r="A910" s="198" t="s">
        <v>2164</v>
      </c>
      <c r="B910" s="235">
        <v>0.1</v>
      </c>
      <c r="C910" t="s">
        <v>2104</v>
      </c>
      <c r="D910" t="s">
        <v>2105</v>
      </c>
      <c r="E910" t="s">
        <v>922</v>
      </c>
      <c r="F910" s="207">
        <v>43069.636192129627</v>
      </c>
    </row>
    <row r="911" spans="1:6">
      <c r="A911" s="198" t="s">
        <v>2165</v>
      </c>
      <c r="B911" s="235">
        <v>0.1</v>
      </c>
      <c r="C911" t="s">
        <v>2104</v>
      </c>
      <c r="D911" t="s">
        <v>2105</v>
      </c>
      <c r="E911" t="s">
        <v>922</v>
      </c>
      <c r="F911" s="207">
        <v>43069.636192129627</v>
      </c>
    </row>
    <row r="912" spans="1:6">
      <c r="A912" s="198" t="s">
        <v>1892</v>
      </c>
      <c r="B912" s="235">
        <v>0.02</v>
      </c>
      <c r="C912" t="s">
        <v>1757</v>
      </c>
      <c r="D912" t="s">
        <v>315</v>
      </c>
      <c r="E912" t="s">
        <v>922</v>
      </c>
      <c r="F912" s="207">
        <v>42347.501400462963</v>
      </c>
    </row>
    <row r="913" spans="1:6">
      <c r="A913" s="198" t="s">
        <v>1985</v>
      </c>
      <c r="B913" s="235">
        <v>0.1</v>
      </c>
      <c r="C913" t="s">
        <v>1972</v>
      </c>
      <c r="D913" t="s">
        <v>2942</v>
      </c>
      <c r="E913" t="s">
        <v>922</v>
      </c>
      <c r="F913" s="207">
        <v>42347.582094907404</v>
      </c>
    </row>
    <row r="914" spans="1:6">
      <c r="A914" s="198" t="s">
        <v>1533</v>
      </c>
      <c r="B914" s="235">
        <v>8.9999999999999993E-3</v>
      </c>
      <c r="C914" t="s">
        <v>1324</v>
      </c>
      <c r="D914" t="s">
        <v>313</v>
      </c>
      <c r="E914" t="s">
        <v>922</v>
      </c>
      <c r="F914" s="207">
        <v>42395.573738425926</v>
      </c>
    </row>
    <row r="915" spans="1:6">
      <c r="A915" s="198" t="s">
        <v>1090</v>
      </c>
      <c r="B915" s="235">
        <v>0.1</v>
      </c>
      <c r="C915" t="s">
        <v>1076</v>
      </c>
      <c r="D915" t="s">
        <v>2934</v>
      </c>
      <c r="E915" t="s">
        <v>922</v>
      </c>
      <c r="F915" s="207">
        <v>41241.558842592596</v>
      </c>
    </row>
    <row r="916" spans="1:6">
      <c r="A916" s="198" t="s">
        <v>1091</v>
      </c>
      <c r="B916" s="235">
        <v>0.1</v>
      </c>
      <c r="C916" t="s">
        <v>1076</v>
      </c>
      <c r="D916" t="s">
        <v>2934</v>
      </c>
      <c r="E916" t="s">
        <v>922</v>
      </c>
      <c r="F916" s="207">
        <v>41241.558842592596</v>
      </c>
    </row>
    <row r="917" spans="1:6">
      <c r="A917" s="198" t="s">
        <v>1092</v>
      </c>
      <c r="B917" s="235">
        <v>0.1</v>
      </c>
      <c r="C917" t="s">
        <v>1076</v>
      </c>
      <c r="D917" t="s">
        <v>2934</v>
      </c>
      <c r="E917" t="s">
        <v>922</v>
      </c>
      <c r="F917" s="207">
        <v>41241.558842592596</v>
      </c>
    </row>
    <row r="918" spans="1:6">
      <c r="A918" s="198" t="s">
        <v>1534</v>
      </c>
      <c r="B918" s="235">
        <v>8.9999999999999993E-3</v>
      </c>
      <c r="C918" t="s">
        <v>1324</v>
      </c>
      <c r="D918" t="s">
        <v>313</v>
      </c>
      <c r="E918" t="s">
        <v>922</v>
      </c>
      <c r="F918" s="207">
        <v>42395.573738425926</v>
      </c>
    </row>
    <row r="919" spans="1:6">
      <c r="A919" s="198" t="s">
        <v>2032</v>
      </c>
      <c r="B919" s="235">
        <v>0.1</v>
      </c>
      <c r="C919" t="s">
        <v>2012</v>
      </c>
      <c r="D919" t="s">
        <v>2921</v>
      </c>
      <c r="E919" t="s">
        <v>922</v>
      </c>
      <c r="F919" s="207">
        <v>44168.631655092591</v>
      </c>
    </row>
    <row r="920" spans="1:6">
      <c r="A920" s="198" t="s">
        <v>1893</v>
      </c>
      <c r="B920" s="235">
        <v>0.02</v>
      </c>
      <c r="C920" t="s">
        <v>1757</v>
      </c>
      <c r="D920" t="s">
        <v>315</v>
      </c>
      <c r="E920" t="s">
        <v>922</v>
      </c>
      <c r="F920" s="207">
        <v>42347.501400462963</v>
      </c>
    </row>
    <row r="921" spans="1:6">
      <c r="A921" s="198" t="s">
        <v>1894</v>
      </c>
      <c r="B921" s="235">
        <v>0.02</v>
      </c>
      <c r="C921" t="s">
        <v>1757</v>
      </c>
      <c r="D921" t="s">
        <v>315</v>
      </c>
      <c r="E921" t="s">
        <v>922</v>
      </c>
      <c r="F921" s="207">
        <v>42347.501400462963</v>
      </c>
    </row>
    <row r="922" spans="1:6">
      <c r="A922" s="198" t="s">
        <v>2033</v>
      </c>
      <c r="B922" s="235">
        <v>0.1</v>
      </c>
      <c r="C922" t="s">
        <v>2012</v>
      </c>
      <c r="D922" t="s">
        <v>2921</v>
      </c>
      <c r="E922" t="s">
        <v>922</v>
      </c>
      <c r="F922" s="207">
        <v>44168.631655092591</v>
      </c>
    </row>
    <row r="923" spans="1:6">
      <c r="A923" s="198" t="s">
        <v>2819</v>
      </c>
      <c r="B923" s="235">
        <v>0.1</v>
      </c>
      <c r="C923" t="s">
        <v>2709</v>
      </c>
      <c r="D923" t="s">
        <v>2710</v>
      </c>
      <c r="E923" t="s">
        <v>922</v>
      </c>
      <c r="F923" s="207">
        <v>43664.69363425926</v>
      </c>
    </row>
    <row r="924" spans="1:6">
      <c r="A924" s="198" t="s">
        <v>1093</v>
      </c>
      <c r="B924" s="235">
        <v>0.1</v>
      </c>
      <c r="C924" t="s">
        <v>1076</v>
      </c>
      <c r="D924" t="s">
        <v>2934</v>
      </c>
      <c r="E924" t="s">
        <v>922</v>
      </c>
      <c r="F924" s="207">
        <v>41241.558842592596</v>
      </c>
    </row>
    <row r="925" spans="1:6">
      <c r="A925" s="198" t="s">
        <v>2820</v>
      </c>
      <c r="B925" s="235">
        <v>0.1</v>
      </c>
      <c r="C925" t="s">
        <v>2709</v>
      </c>
      <c r="D925" t="s">
        <v>2710</v>
      </c>
      <c r="E925" t="s">
        <v>922</v>
      </c>
      <c r="F925" s="207">
        <v>43664.69363425926</v>
      </c>
    </row>
    <row r="926" spans="1:6">
      <c r="A926" s="198" t="s">
        <v>2003</v>
      </c>
      <c r="B926" s="235">
        <v>0.1</v>
      </c>
      <c r="C926" t="s">
        <v>1989</v>
      </c>
      <c r="D926" t="s">
        <v>1990</v>
      </c>
      <c r="E926" t="s">
        <v>922</v>
      </c>
      <c r="F926" s="207">
        <v>44168.475694444445</v>
      </c>
    </row>
    <row r="927" spans="1:6">
      <c r="A927" s="198" t="s">
        <v>2166</v>
      </c>
      <c r="B927" s="235">
        <v>0.1</v>
      </c>
      <c r="C927" t="s">
        <v>2104</v>
      </c>
      <c r="D927" t="s">
        <v>2105</v>
      </c>
      <c r="E927" t="s">
        <v>922</v>
      </c>
      <c r="F927" s="207">
        <v>43069.636192129627</v>
      </c>
    </row>
    <row r="928" spans="1:6">
      <c r="A928" s="198" t="s">
        <v>1895</v>
      </c>
      <c r="B928" s="235">
        <v>0.02</v>
      </c>
      <c r="C928" t="s">
        <v>1757</v>
      </c>
      <c r="D928" t="s">
        <v>315</v>
      </c>
      <c r="E928" t="s">
        <v>922</v>
      </c>
      <c r="F928" s="207">
        <v>42347.501400462963</v>
      </c>
    </row>
    <row r="929" spans="1:6">
      <c r="A929" s="198" t="s">
        <v>1016</v>
      </c>
      <c r="B929" s="235">
        <v>0.01</v>
      </c>
      <c r="C929" t="s">
        <v>940</v>
      </c>
      <c r="D929" t="s">
        <v>309</v>
      </c>
      <c r="E929" t="s">
        <v>922</v>
      </c>
      <c r="F929" s="207">
        <v>44168.620891203704</v>
      </c>
    </row>
    <row r="930" spans="1:6">
      <c r="A930" s="198" t="s">
        <v>1535</v>
      </c>
      <c r="B930" s="235">
        <v>8.9999999999999993E-3</v>
      </c>
      <c r="C930" t="s">
        <v>1324</v>
      </c>
      <c r="D930" t="s">
        <v>313</v>
      </c>
      <c r="E930" t="s">
        <v>922</v>
      </c>
      <c r="F930" s="207">
        <v>42395.573738425926</v>
      </c>
    </row>
    <row r="931" spans="1:6">
      <c r="A931" s="198" t="s">
        <v>1896</v>
      </c>
      <c r="B931" s="235">
        <v>0.02</v>
      </c>
      <c r="C931" t="s">
        <v>1757</v>
      </c>
      <c r="D931" t="s">
        <v>315</v>
      </c>
      <c r="E931" t="s">
        <v>922</v>
      </c>
      <c r="F931" s="207">
        <v>42347.501400462963</v>
      </c>
    </row>
    <row r="932" spans="1:6">
      <c r="A932" s="198" t="s">
        <v>1897</v>
      </c>
      <c r="B932" s="235">
        <v>0.02</v>
      </c>
      <c r="C932" t="s">
        <v>1757</v>
      </c>
      <c r="D932" t="s">
        <v>315</v>
      </c>
      <c r="E932" t="s">
        <v>922</v>
      </c>
      <c r="F932" s="207">
        <v>42347.501400462963</v>
      </c>
    </row>
    <row r="933" spans="1:6">
      <c r="A933" s="226" t="s">
        <v>2167</v>
      </c>
      <c r="B933" s="235">
        <v>0.1</v>
      </c>
      <c r="C933" t="s">
        <v>2104</v>
      </c>
      <c r="D933" t="s">
        <v>2105</v>
      </c>
      <c r="E933" t="s">
        <v>922</v>
      </c>
      <c r="F933" s="207">
        <v>43069.636192129627</v>
      </c>
    </row>
    <row r="934" spans="1:6">
      <c r="A934" s="198" t="s">
        <v>2821</v>
      </c>
      <c r="B934" s="235">
        <v>0.1</v>
      </c>
      <c r="C934" t="s">
        <v>2706</v>
      </c>
      <c r="D934" t="s">
        <v>2707</v>
      </c>
      <c r="E934" t="s">
        <v>922</v>
      </c>
      <c r="F934" s="207">
        <v>43664.675219907411</v>
      </c>
    </row>
    <row r="935" spans="1:6">
      <c r="A935" s="198" t="s">
        <v>1898</v>
      </c>
      <c r="B935" s="235">
        <v>0.02</v>
      </c>
      <c r="C935" t="s">
        <v>1757</v>
      </c>
      <c r="D935" t="s">
        <v>315</v>
      </c>
      <c r="E935" t="s">
        <v>922</v>
      </c>
      <c r="F935" s="207">
        <v>42347.501400462963</v>
      </c>
    </row>
    <row r="936" spans="1:6">
      <c r="A936" s="198" t="s">
        <v>1899</v>
      </c>
      <c r="B936" s="235">
        <v>0.02</v>
      </c>
      <c r="C936" t="s">
        <v>1757</v>
      </c>
      <c r="D936" t="s">
        <v>315</v>
      </c>
      <c r="E936" t="s">
        <v>922</v>
      </c>
      <c r="F936" s="207">
        <v>42347.501400462963</v>
      </c>
    </row>
    <row r="937" spans="1:6">
      <c r="A937" s="226" t="s">
        <v>2004</v>
      </c>
      <c r="B937" s="235">
        <v>0.1</v>
      </c>
      <c r="C937" t="s">
        <v>1989</v>
      </c>
      <c r="D937" t="s">
        <v>1990</v>
      </c>
      <c r="E937" t="s">
        <v>922</v>
      </c>
      <c r="F937" s="207">
        <v>44168.475694444445</v>
      </c>
    </row>
    <row r="938" spans="1:6">
      <c r="A938" s="198" t="s">
        <v>1900</v>
      </c>
      <c r="B938" s="235">
        <v>0.02</v>
      </c>
      <c r="C938" t="s">
        <v>1757</v>
      </c>
      <c r="D938" t="s">
        <v>315</v>
      </c>
      <c r="E938" t="s">
        <v>922</v>
      </c>
      <c r="F938" s="207">
        <v>42347.501400462963</v>
      </c>
    </row>
    <row r="939" spans="1:6">
      <c r="A939" s="198" t="s">
        <v>1902</v>
      </c>
      <c r="B939" s="235">
        <v>0.02</v>
      </c>
      <c r="C939" t="s">
        <v>1757</v>
      </c>
      <c r="D939" t="s">
        <v>315</v>
      </c>
      <c r="E939" t="s">
        <v>922</v>
      </c>
      <c r="F939" s="207">
        <v>42347.501400462963</v>
      </c>
    </row>
    <row r="940" spans="1:6">
      <c r="A940" s="198" t="s">
        <v>2034</v>
      </c>
      <c r="B940" s="235">
        <v>0.1</v>
      </c>
      <c r="C940" t="s">
        <v>2012</v>
      </c>
      <c r="D940" t="s">
        <v>2921</v>
      </c>
      <c r="E940" t="s">
        <v>922</v>
      </c>
      <c r="F940" s="207">
        <v>44168.631655092591</v>
      </c>
    </row>
    <row r="941" spans="1:6">
      <c r="A941" s="198" t="s">
        <v>2035</v>
      </c>
      <c r="B941" s="235">
        <v>0.1</v>
      </c>
      <c r="C941" t="s">
        <v>2012</v>
      </c>
      <c r="D941" t="s">
        <v>2921</v>
      </c>
      <c r="E941" t="s">
        <v>922</v>
      </c>
      <c r="F941" s="207">
        <v>44168.631655092591</v>
      </c>
    </row>
    <row r="942" spans="1:6">
      <c r="A942" s="198" t="s">
        <v>2036</v>
      </c>
      <c r="B942" s="235">
        <v>0.1</v>
      </c>
      <c r="C942" t="s">
        <v>2012</v>
      </c>
      <c r="D942" t="s">
        <v>2921</v>
      </c>
      <c r="E942" t="s">
        <v>922</v>
      </c>
      <c r="F942" s="207">
        <v>44168.631655092591</v>
      </c>
    </row>
    <row r="943" spans="1:6">
      <c r="A943" s="198" t="s">
        <v>2037</v>
      </c>
      <c r="B943" s="235">
        <v>0.1</v>
      </c>
      <c r="C943" t="s">
        <v>2012</v>
      </c>
      <c r="D943" t="s">
        <v>2921</v>
      </c>
      <c r="E943" t="s">
        <v>922</v>
      </c>
      <c r="F943" s="207">
        <v>44168.631655092591</v>
      </c>
    </row>
    <row r="944" spans="1:6">
      <c r="A944" s="198" t="s">
        <v>2038</v>
      </c>
      <c r="B944" s="235">
        <v>0.1</v>
      </c>
      <c r="C944" t="s">
        <v>2012</v>
      </c>
      <c r="D944" t="s">
        <v>2921</v>
      </c>
      <c r="E944" t="s">
        <v>922</v>
      </c>
      <c r="F944" s="207">
        <v>44168.631655092591</v>
      </c>
    </row>
    <row r="945" spans="1:6">
      <c r="A945" s="198" t="s">
        <v>2039</v>
      </c>
      <c r="B945" s="235">
        <v>0.1</v>
      </c>
      <c r="C945" t="s">
        <v>2012</v>
      </c>
      <c r="D945" t="s">
        <v>2921</v>
      </c>
      <c r="E945" t="s">
        <v>922</v>
      </c>
      <c r="F945" s="207">
        <v>44168.631655092591</v>
      </c>
    </row>
    <row r="946" spans="1:6">
      <c r="A946" s="198" t="s">
        <v>2040</v>
      </c>
      <c r="B946" s="235">
        <v>0.1</v>
      </c>
      <c r="C946" t="s">
        <v>2012</v>
      </c>
      <c r="D946" t="s">
        <v>2921</v>
      </c>
      <c r="E946" t="s">
        <v>922</v>
      </c>
      <c r="F946" s="207">
        <v>44168.631655092591</v>
      </c>
    </row>
    <row r="947" spans="1:6">
      <c r="A947" s="198" t="s">
        <v>2041</v>
      </c>
      <c r="B947" s="235">
        <v>0.1</v>
      </c>
      <c r="C947" t="s">
        <v>2012</v>
      </c>
      <c r="D947" t="s">
        <v>2921</v>
      </c>
      <c r="E947" t="s">
        <v>922</v>
      </c>
      <c r="F947" s="207">
        <v>44168.631655092591</v>
      </c>
    </row>
    <row r="948" spans="1:6">
      <c r="A948" s="198" t="s">
        <v>2042</v>
      </c>
      <c r="B948" s="235">
        <v>0.1</v>
      </c>
      <c r="C948" t="s">
        <v>2012</v>
      </c>
      <c r="D948" t="s">
        <v>2921</v>
      </c>
      <c r="E948" t="s">
        <v>922</v>
      </c>
      <c r="F948" s="207">
        <v>44168.631655092591</v>
      </c>
    </row>
    <row r="949" spans="1:6">
      <c r="A949" s="198" t="s">
        <v>935</v>
      </c>
      <c r="B949" s="235">
        <v>1</v>
      </c>
      <c r="C949" t="s">
        <v>936</v>
      </c>
      <c r="D949" t="s">
        <v>937</v>
      </c>
      <c r="E949" t="s">
        <v>922</v>
      </c>
      <c r="F949" s="207">
        <v>40512.491574074076</v>
      </c>
    </row>
    <row r="950" spans="1:6">
      <c r="A950" s="198" t="s">
        <v>1903</v>
      </c>
      <c r="B950" s="235">
        <v>0.02</v>
      </c>
      <c r="C950" t="s">
        <v>1757</v>
      </c>
      <c r="D950" t="s">
        <v>315</v>
      </c>
      <c r="E950" t="s">
        <v>922</v>
      </c>
      <c r="F950" s="207">
        <v>42347.501400462963</v>
      </c>
    </row>
    <row r="951" spans="1:6">
      <c r="A951" s="198" t="s">
        <v>1904</v>
      </c>
      <c r="B951" s="235">
        <v>0.02</v>
      </c>
      <c r="C951" t="s">
        <v>1757</v>
      </c>
      <c r="D951" t="s">
        <v>315</v>
      </c>
      <c r="E951" t="s">
        <v>922</v>
      </c>
      <c r="F951" s="207">
        <v>42347.501400462963</v>
      </c>
    </row>
    <row r="952" spans="1:6">
      <c r="A952" s="198" t="s">
        <v>1536</v>
      </c>
      <c r="B952" s="235">
        <v>8.9999999999999993E-3</v>
      </c>
      <c r="C952" t="s">
        <v>1324</v>
      </c>
      <c r="D952" t="s">
        <v>313</v>
      </c>
      <c r="E952" t="s">
        <v>922</v>
      </c>
      <c r="F952" s="207">
        <v>42395.573738425926</v>
      </c>
    </row>
    <row r="953" spans="1:6">
      <c r="A953" s="198" t="s">
        <v>1905</v>
      </c>
      <c r="B953" s="235">
        <v>0.02</v>
      </c>
      <c r="C953" t="s">
        <v>1757</v>
      </c>
      <c r="D953" t="s">
        <v>315</v>
      </c>
      <c r="E953" t="s">
        <v>922</v>
      </c>
      <c r="F953" s="207">
        <v>42347.501400462963</v>
      </c>
    </row>
    <row r="954" spans="1:6">
      <c r="A954" s="198" t="s">
        <v>1906</v>
      </c>
      <c r="B954" s="235">
        <v>0.02</v>
      </c>
      <c r="C954" t="s">
        <v>1757</v>
      </c>
      <c r="D954" t="s">
        <v>315</v>
      </c>
      <c r="E954" t="s">
        <v>922</v>
      </c>
      <c r="F954" s="207">
        <v>42347.501400462963</v>
      </c>
    </row>
    <row r="955" spans="1:6">
      <c r="A955" s="198" t="s">
        <v>1537</v>
      </c>
      <c r="B955" s="235">
        <v>8.9999999999999993E-3</v>
      </c>
      <c r="C955" t="s">
        <v>1324</v>
      </c>
      <c r="D955" t="s">
        <v>313</v>
      </c>
      <c r="E955" t="s">
        <v>922</v>
      </c>
      <c r="F955" s="207">
        <v>42395.573738425926</v>
      </c>
    </row>
    <row r="956" spans="1:6">
      <c r="A956" s="198" t="s">
        <v>1315</v>
      </c>
      <c r="B956" s="235">
        <v>0.1</v>
      </c>
      <c r="C956" t="s">
        <v>1299</v>
      </c>
      <c r="D956" t="s">
        <v>1300</v>
      </c>
      <c r="E956" t="s">
        <v>922</v>
      </c>
      <c r="F956" s="207">
        <v>42341.656828703701</v>
      </c>
    </row>
    <row r="957" spans="1:6">
      <c r="A957" s="198" t="s">
        <v>1280</v>
      </c>
      <c r="B957" s="235">
        <v>0.1</v>
      </c>
      <c r="C957" t="s">
        <v>1184</v>
      </c>
      <c r="D957" t="s">
        <v>1185</v>
      </c>
      <c r="E957" t="s">
        <v>922</v>
      </c>
      <c r="F957" s="207">
        <v>41620.491724537038</v>
      </c>
    </row>
    <row r="958" spans="1:6">
      <c r="A958" s="198" t="s">
        <v>1907</v>
      </c>
      <c r="B958" s="235">
        <v>0.02</v>
      </c>
      <c r="C958" t="s">
        <v>1757</v>
      </c>
      <c r="D958" t="s">
        <v>315</v>
      </c>
      <c r="E958" t="s">
        <v>922</v>
      </c>
      <c r="F958" s="207">
        <v>42347.501400462963</v>
      </c>
    </row>
    <row r="959" spans="1:6">
      <c r="A959" s="198" t="s">
        <v>2043</v>
      </c>
      <c r="B959" s="235">
        <v>0.1</v>
      </c>
      <c r="C959" t="s">
        <v>2012</v>
      </c>
      <c r="D959" t="s">
        <v>2921</v>
      </c>
      <c r="E959" t="s">
        <v>922</v>
      </c>
      <c r="F959" s="207">
        <v>44168.631655092591</v>
      </c>
    </row>
    <row r="960" spans="1:6">
      <c r="A960" s="198" t="s">
        <v>1908</v>
      </c>
      <c r="B960" s="235">
        <v>0.02</v>
      </c>
      <c r="C960" t="s">
        <v>1757</v>
      </c>
      <c r="D960" t="s">
        <v>315</v>
      </c>
      <c r="E960" t="s">
        <v>922</v>
      </c>
      <c r="F960" s="207">
        <v>42347.501400462963</v>
      </c>
    </row>
    <row r="961" spans="1:6">
      <c r="A961" s="198" t="s">
        <v>1909</v>
      </c>
      <c r="B961" s="235">
        <v>0.02</v>
      </c>
      <c r="C961" t="s">
        <v>1757</v>
      </c>
      <c r="D961" t="s">
        <v>315</v>
      </c>
      <c r="E961" t="s">
        <v>922</v>
      </c>
      <c r="F961" s="207">
        <v>42347.501400462963</v>
      </c>
    </row>
    <row r="962" spans="1:6">
      <c r="A962" s="198" t="s">
        <v>1538</v>
      </c>
      <c r="B962" s="235">
        <v>8.9999999999999993E-3</v>
      </c>
      <c r="C962" t="s">
        <v>1324</v>
      </c>
      <c r="D962" t="s">
        <v>313</v>
      </c>
      <c r="E962" t="s">
        <v>922</v>
      </c>
      <c r="F962" s="207">
        <v>42395.573738425926</v>
      </c>
    </row>
    <row r="963" spans="1:6">
      <c r="A963" s="198" t="s">
        <v>2044</v>
      </c>
      <c r="B963" s="235">
        <v>0.1</v>
      </c>
      <c r="C963" t="s">
        <v>2012</v>
      </c>
      <c r="D963" t="s">
        <v>2921</v>
      </c>
      <c r="E963" t="s">
        <v>922</v>
      </c>
      <c r="F963" s="207">
        <v>44168.631655092591</v>
      </c>
    </row>
    <row r="964" spans="1:6">
      <c r="A964" s="198" t="s">
        <v>1910</v>
      </c>
      <c r="B964" s="235">
        <v>0.02</v>
      </c>
      <c r="C964" t="s">
        <v>1757</v>
      </c>
      <c r="D964" t="s">
        <v>315</v>
      </c>
      <c r="E964" t="s">
        <v>922</v>
      </c>
      <c r="F964" s="207">
        <v>42347.501400462963</v>
      </c>
    </row>
    <row r="965" spans="1:6">
      <c r="A965" s="198" t="s">
        <v>1911</v>
      </c>
      <c r="B965" s="235">
        <v>0.02</v>
      </c>
      <c r="C965" t="s">
        <v>1757</v>
      </c>
      <c r="D965" t="s">
        <v>315</v>
      </c>
      <c r="E965" t="s">
        <v>922</v>
      </c>
      <c r="F965" s="207">
        <v>42347.501400462963</v>
      </c>
    </row>
    <row r="966" spans="1:6">
      <c r="A966" s="198" t="s">
        <v>1901</v>
      </c>
      <c r="B966" s="235">
        <v>0.02</v>
      </c>
      <c r="C966" t="s">
        <v>1757</v>
      </c>
      <c r="D966" t="s">
        <v>315</v>
      </c>
      <c r="E966" t="s">
        <v>922</v>
      </c>
      <c r="F966" s="207">
        <v>42347.501400462963</v>
      </c>
    </row>
    <row r="967" spans="1:6">
      <c r="A967" s="198" t="s">
        <v>1539</v>
      </c>
      <c r="B967" s="235">
        <v>8.9999999999999993E-3</v>
      </c>
      <c r="C967" t="s">
        <v>1324</v>
      </c>
      <c r="D967" t="s">
        <v>313</v>
      </c>
      <c r="E967" t="s">
        <v>922</v>
      </c>
      <c r="F967" s="207">
        <v>42395.573738425926</v>
      </c>
    </row>
    <row r="968" spans="1:6">
      <c r="A968" s="198" t="s">
        <v>1167</v>
      </c>
      <c r="B968" s="235">
        <v>0.1</v>
      </c>
      <c r="C968" t="s">
        <v>1125</v>
      </c>
      <c r="D968" t="s">
        <v>1126</v>
      </c>
      <c r="E968" t="s">
        <v>922</v>
      </c>
      <c r="F968" s="207">
        <v>41620.479398148149</v>
      </c>
    </row>
    <row r="969" spans="1:6">
      <c r="A969" s="198" t="s">
        <v>2045</v>
      </c>
      <c r="B969" s="235">
        <v>0.1</v>
      </c>
      <c r="C969" t="s">
        <v>2012</v>
      </c>
      <c r="D969" t="s">
        <v>2921</v>
      </c>
      <c r="E969" t="s">
        <v>922</v>
      </c>
      <c r="F969" s="207">
        <v>44168.631655092591</v>
      </c>
    </row>
    <row r="970" spans="1:6">
      <c r="A970" s="198" t="s">
        <v>2046</v>
      </c>
      <c r="B970" s="235">
        <v>0.1</v>
      </c>
      <c r="C970" t="s">
        <v>2012</v>
      </c>
      <c r="D970" t="s">
        <v>2921</v>
      </c>
      <c r="E970" t="s">
        <v>922</v>
      </c>
      <c r="F970" s="207">
        <v>44168.631655092591</v>
      </c>
    </row>
    <row r="971" spans="1:6">
      <c r="A971" s="198" t="s">
        <v>2047</v>
      </c>
      <c r="B971" s="235">
        <v>0.1</v>
      </c>
      <c r="C971" t="s">
        <v>2012</v>
      </c>
      <c r="D971" t="s">
        <v>2921</v>
      </c>
      <c r="E971" t="s">
        <v>922</v>
      </c>
      <c r="F971" s="207">
        <v>44168.631655092591</v>
      </c>
    </row>
    <row r="972" spans="1:6">
      <c r="A972" s="198" t="s">
        <v>2048</v>
      </c>
      <c r="B972" s="235">
        <v>0.1</v>
      </c>
      <c r="C972" t="s">
        <v>2012</v>
      </c>
      <c r="D972" t="s">
        <v>2921</v>
      </c>
      <c r="E972" t="s">
        <v>922</v>
      </c>
      <c r="F972" s="207">
        <v>44168.631655092591</v>
      </c>
    </row>
    <row r="973" spans="1:6">
      <c r="A973" s="198" t="s">
        <v>2822</v>
      </c>
      <c r="B973" s="235">
        <v>0.1</v>
      </c>
      <c r="C973" t="s">
        <v>2724</v>
      </c>
      <c r="D973" t="s">
        <v>2725</v>
      </c>
      <c r="E973" t="s">
        <v>922</v>
      </c>
      <c r="F973" s="207">
        <v>44168.645949074074</v>
      </c>
    </row>
    <row r="974" spans="1:6">
      <c r="A974" s="198" t="s">
        <v>2005</v>
      </c>
      <c r="B974" s="235">
        <v>0.1</v>
      </c>
      <c r="C974" t="s">
        <v>1989</v>
      </c>
      <c r="D974" t="s">
        <v>1990</v>
      </c>
      <c r="E974" t="s">
        <v>922</v>
      </c>
      <c r="F974" s="207">
        <v>44168.475694444445</v>
      </c>
    </row>
    <row r="975" spans="1:6">
      <c r="A975" s="198" t="s">
        <v>1540</v>
      </c>
      <c r="B975" s="235">
        <v>8.9999999999999993E-3</v>
      </c>
      <c r="C975" t="s">
        <v>1324</v>
      </c>
      <c r="D975" t="s">
        <v>313</v>
      </c>
      <c r="E975" t="s">
        <v>922</v>
      </c>
      <c r="F975" s="207">
        <v>42395.573738425926</v>
      </c>
    </row>
    <row r="976" spans="1:6">
      <c r="A976" s="198" t="s">
        <v>2823</v>
      </c>
      <c r="B976" s="235">
        <v>0.1</v>
      </c>
      <c r="C976" t="s">
        <v>2709</v>
      </c>
      <c r="D976" t="s">
        <v>2710</v>
      </c>
      <c r="E976" t="s">
        <v>922</v>
      </c>
      <c r="F976" s="207">
        <v>43664.69363425926</v>
      </c>
    </row>
    <row r="977" spans="1:6">
      <c r="A977" s="198" t="s">
        <v>1541</v>
      </c>
      <c r="B977" s="235">
        <v>8.9999999999999993E-3</v>
      </c>
      <c r="C977" t="s">
        <v>1324</v>
      </c>
      <c r="D977" t="s">
        <v>313</v>
      </c>
      <c r="E977" t="s">
        <v>922</v>
      </c>
      <c r="F977" s="207">
        <v>42395.573738425926</v>
      </c>
    </row>
    <row r="978" spans="1:6">
      <c r="A978" s="198" t="s">
        <v>1094</v>
      </c>
      <c r="B978" s="235">
        <v>0.1</v>
      </c>
      <c r="C978" t="s">
        <v>1076</v>
      </c>
      <c r="D978" t="s">
        <v>2934</v>
      </c>
      <c r="E978" t="s">
        <v>922</v>
      </c>
      <c r="F978" s="207">
        <v>41241.558842592596</v>
      </c>
    </row>
    <row r="979" spans="1:6">
      <c r="A979" s="198" t="s">
        <v>925</v>
      </c>
      <c r="B979" s="235">
        <v>0.1</v>
      </c>
      <c r="C979" t="s">
        <v>2718</v>
      </c>
      <c r="D979" t="s">
        <v>2824</v>
      </c>
      <c r="E979" t="s">
        <v>922</v>
      </c>
      <c r="F979" s="207"/>
    </row>
    <row r="980" spans="1:6">
      <c r="A980" s="198" t="s">
        <v>1542</v>
      </c>
      <c r="B980" s="235">
        <v>8.9999999999999993E-3</v>
      </c>
      <c r="C980" t="s">
        <v>1324</v>
      </c>
      <c r="D980" t="s">
        <v>313</v>
      </c>
      <c r="E980" t="s">
        <v>922</v>
      </c>
      <c r="F980" s="207">
        <v>42395.573738425926</v>
      </c>
    </row>
    <row r="981" spans="1:6">
      <c r="A981" s="198" t="s">
        <v>1543</v>
      </c>
      <c r="B981" s="235">
        <v>8.9999999999999993E-3</v>
      </c>
      <c r="C981" t="s">
        <v>1324</v>
      </c>
      <c r="D981" t="s">
        <v>313</v>
      </c>
      <c r="E981" t="s">
        <v>922</v>
      </c>
      <c r="F981" s="207">
        <v>42395.573738425926</v>
      </c>
    </row>
    <row r="982" spans="1:6">
      <c r="A982" s="198" t="s">
        <v>2825</v>
      </c>
      <c r="B982" s="235">
        <v>0.1</v>
      </c>
      <c r="C982" t="s">
        <v>2709</v>
      </c>
      <c r="D982" t="s">
        <v>2710</v>
      </c>
      <c r="E982" t="s">
        <v>922</v>
      </c>
      <c r="F982" s="207">
        <v>43664.69363425926</v>
      </c>
    </row>
    <row r="983" spans="1:6">
      <c r="A983" s="198" t="s">
        <v>2049</v>
      </c>
      <c r="B983" s="235">
        <v>0.1</v>
      </c>
      <c r="C983" t="s">
        <v>2012</v>
      </c>
      <c r="D983" t="s">
        <v>2921</v>
      </c>
      <c r="E983" t="s">
        <v>922</v>
      </c>
      <c r="F983" s="207">
        <v>44168.631655092591</v>
      </c>
    </row>
    <row r="984" spans="1:6">
      <c r="A984" s="198" t="s">
        <v>1281</v>
      </c>
      <c r="B984" s="235">
        <v>0.1</v>
      </c>
      <c r="C984" t="s">
        <v>1184</v>
      </c>
      <c r="D984" t="s">
        <v>1185</v>
      </c>
      <c r="E984" t="s">
        <v>922</v>
      </c>
      <c r="F984" s="207">
        <v>41620.491724537038</v>
      </c>
    </row>
    <row r="985" spans="1:6">
      <c r="A985" s="198" t="s">
        <v>1912</v>
      </c>
      <c r="B985" s="235">
        <v>0.02</v>
      </c>
      <c r="C985" t="s">
        <v>1757</v>
      </c>
      <c r="D985" t="s">
        <v>315</v>
      </c>
      <c r="E985" t="s">
        <v>922</v>
      </c>
      <c r="F985" s="207">
        <v>42347.501400462963</v>
      </c>
    </row>
    <row r="986" spans="1:6">
      <c r="A986" s="198" t="s">
        <v>2095</v>
      </c>
      <c r="B986" s="235">
        <v>5.0000000000000001E-3</v>
      </c>
      <c r="C986" t="s">
        <v>2077</v>
      </c>
      <c r="D986" t="s">
        <v>2927</v>
      </c>
      <c r="E986" t="s">
        <v>922</v>
      </c>
      <c r="F986" s="207">
        <v>42341.680462962962</v>
      </c>
    </row>
    <row r="987" spans="1:6">
      <c r="A987" s="198" t="s">
        <v>1544</v>
      </c>
      <c r="B987" s="235">
        <v>8.9999999999999993E-3</v>
      </c>
      <c r="C987" t="s">
        <v>1324</v>
      </c>
      <c r="D987" t="s">
        <v>313</v>
      </c>
      <c r="E987" t="s">
        <v>922</v>
      </c>
      <c r="F987" s="207">
        <v>42395.573738425926</v>
      </c>
    </row>
    <row r="988" spans="1:6">
      <c r="A988" s="198" t="s">
        <v>1545</v>
      </c>
      <c r="B988" s="235">
        <v>8.9999999999999993E-3</v>
      </c>
      <c r="C988" t="s">
        <v>1324</v>
      </c>
      <c r="D988" t="s">
        <v>313</v>
      </c>
      <c r="E988" t="s">
        <v>922</v>
      </c>
      <c r="F988" s="207">
        <v>42395.573738425926</v>
      </c>
    </row>
    <row r="989" spans="1:6">
      <c r="A989" s="198" t="s">
        <v>1546</v>
      </c>
      <c r="B989" s="235">
        <v>8.9999999999999993E-3</v>
      </c>
      <c r="C989" t="s">
        <v>1324</v>
      </c>
      <c r="D989" t="s">
        <v>313</v>
      </c>
      <c r="E989" t="s">
        <v>922</v>
      </c>
      <c r="F989" s="207">
        <v>42395.573738425926</v>
      </c>
    </row>
    <row r="990" spans="1:6">
      <c r="A990" s="198" t="s">
        <v>1547</v>
      </c>
      <c r="B990" s="235">
        <v>8.9999999999999993E-3</v>
      </c>
      <c r="C990" t="s">
        <v>1324</v>
      </c>
      <c r="D990" t="s">
        <v>313</v>
      </c>
      <c r="E990" t="s">
        <v>922</v>
      </c>
      <c r="F990" s="207">
        <v>42395.573738425926</v>
      </c>
    </row>
    <row r="991" spans="1:6">
      <c r="A991" s="198" t="s">
        <v>1548</v>
      </c>
      <c r="B991" s="235">
        <v>8.9999999999999993E-3</v>
      </c>
      <c r="C991" t="s">
        <v>1324</v>
      </c>
      <c r="D991" t="s">
        <v>313</v>
      </c>
      <c r="E991" t="s">
        <v>922</v>
      </c>
      <c r="F991" s="207">
        <v>42395.573738425926</v>
      </c>
    </row>
    <row r="992" spans="1:6">
      <c r="A992" s="198" t="s">
        <v>1913</v>
      </c>
      <c r="B992" s="235">
        <v>0.02</v>
      </c>
      <c r="C992" t="s">
        <v>1757</v>
      </c>
      <c r="D992" t="s">
        <v>315</v>
      </c>
      <c r="E992" t="s">
        <v>922</v>
      </c>
      <c r="F992" s="207">
        <v>42347.501400462963</v>
      </c>
    </row>
    <row r="993" spans="1:6">
      <c r="A993" s="198" t="s">
        <v>1549</v>
      </c>
      <c r="B993" s="235">
        <v>8.9999999999999993E-3</v>
      </c>
      <c r="C993" t="s">
        <v>1324</v>
      </c>
      <c r="D993" t="s">
        <v>313</v>
      </c>
      <c r="E993" t="s">
        <v>922</v>
      </c>
      <c r="F993" s="207">
        <v>42395.573738425926</v>
      </c>
    </row>
    <row r="994" spans="1:6">
      <c r="A994" s="198" t="s">
        <v>1168</v>
      </c>
      <c r="B994" s="235">
        <v>0.1</v>
      </c>
      <c r="C994" t="s">
        <v>1125</v>
      </c>
      <c r="D994" t="s">
        <v>1126</v>
      </c>
      <c r="E994" t="s">
        <v>922</v>
      </c>
      <c r="F994" s="207">
        <v>41620.479398148149</v>
      </c>
    </row>
    <row r="995" spans="1:6">
      <c r="A995" s="198" t="s">
        <v>1169</v>
      </c>
      <c r="B995" s="235">
        <v>0.1</v>
      </c>
      <c r="C995" t="s">
        <v>1125</v>
      </c>
      <c r="D995" t="s">
        <v>1126</v>
      </c>
      <c r="E995" t="s">
        <v>922</v>
      </c>
      <c r="F995" s="207">
        <v>41620.479398148149</v>
      </c>
    </row>
    <row r="996" spans="1:6">
      <c r="A996" s="198" t="s">
        <v>1550</v>
      </c>
      <c r="B996" s="235">
        <v>8.9999999999999993E-3</v>
      </c>
      <c r="C996" t="s">
        <v>1324</v>
      </c>
      <c r="D996" t="s">
        <v>313</v>
      </c>
      <c r="E996" t="s">
        <v>922</v>
      </c>
      <c r="F996" s="207">
        <v>42395.573738425926</v>
      </c>
    </row>
    <row r="997" spans="1:6">
      <c r="A997" s="198" t="s">
        <v>1916</v>
      </c>
      <c r="B997" s="235">
        <v>0.02</v>
      </c>
      <c r="C997" t="s">
        <v>1757</v>
      </c>
      <c r="D997" t="s">
        <v>315</v>
      </c>
      <c r="E997" t="s">
        <v>922</v>
      </c>
      <c r="F997" s="207">
        <v>42347.501400462963</v>
      </c>
    </row>
    <row r="998" spans="1:6">
      <c r="A998" s="198" t="s">
        <v>1914</v>
      </c>
      <c r="B998" s="235">
        <v>0.02</v>
      </c>
      <c r="C998" t="s">
        <v>1757</v>
      </c>
      <c r="D998" t="s">
        <v>315</v>
      </c>
      <c r="E998" t="s">
        <v>922</v>
      </c>
      <c r="F998" s="207">
        <v>42347.501400462963</v>
      </c>
    </row>
    <row r="999" spans="1:6">
      <c r="A999" s="198" t="s">
        <v>1915</v>
      </c>
      <c r="B999" s="235">
        <v>0.02</v>
      </c>
      <c r="C999" t="s">
        <v>1757</v>
      </c>
      <c r="D999" t="s">
        <v>315</v>
      </c>
      <c r="E999" t="s">
        <v>922</v>
      </c>
      <c r="F999" s="207">
        <v>42347.501400462963</v>
      </c>
    </row>
    <row r="1000" spans="1:6">
      <c r="A1000" s="198" t="s">
        <v>1551</v>
      </c>
      <c r="B1000" s="235">
        <v>8.9999999999999993E-3</v>
      </c>
      <c r="C1000" t="s">
        <v>1324</v>
      </c>
      <c r="D1000" t="s">
        <v>313</v>
      </c>
      <c r="E1000" t="s">
        <v>922</v>
      </c>
      <c r="F1000" s="207">
        <v>42395.573738425926</v>
      </c>
    </row>
    <row r="1001" spans="1:6">
      <c r="A1001" s="198" t="s">
        <v>1316</v>
      </c>
      <c r="B1001" s="235">
        <v>0.1</v>
      </c>
      <c r="C1001" t="s">
        <v>1299</v>
      </c>
      <c r="D1001" t="s">
        <v>1300</v>
      </c>
      <c r="E1001" t="s">
        <v>922</v>
      </c>
      <c r="F1001" s="207">
        <v>42341.656828703701</v>
      </c>
    </row>
    <row r="1002" spans="1:6">
      <c r="A1002" s="198" t="s">
        <v>1552</v>
      </c>
      <c r="B1002" s="235">
        <v>8.9999999999999993E-3</v>
      </c>
      <c r="C1002" t="s">
        <v>1324</v>
      </c>
      <c r="D1002" t="s">
        <v>313</v>
      </c>
      <c r="E1002" t="s">
        <v>922</v>
      </c>
      <c r="F1002" s="207">
        <v>42395.573738425926</v>
      </c>
    </row>
    <row r="1003" spans="1:6">
      <c r="A1003" s="198" t="s">
        <v>1917</v>
      </c>
      <c r="B1003" s="235">
        <v>0.02</v>
      </c>
      <c r="C1003" t="s">
        <v>1757</v>
      </c>
      <c r="D1003" t="s">
        <v>315</v>
      </c>
      <c r="E1003" t="s">
        <v>922</v>
      </c>
      <c r="F1003" s="207">
        <v>42347.501400462963</v>
      </c>
    </row>
    <row r="1004" spans="1:6">
      <c r="A1004" s="198" t="s">
        <v>1919</v>
      </c>
      <c r="B1004" s="235">
        <v>0.02</v>
      </c>
      <c r="C1004" t="s">
        <v>1757</v>
      </c>
      <c r="D1004" t="s">
        <v>315</v>
      </c>
      <c r="E1004" t="s">
        <v>922</v>
      </c>
      <c r="F1004" s="207">
        <v>42347.501400462963</v>
      </c>
    </row>
    <row r="1005" spans="1:6">
      <c r="A1005" s="198" t="s">
        <v>1918</v>
      </c>
      <c r="B1005" s="235">
        <v>0.02</v>
      </c>
      <c r="C1005" t="s">
        <v>1757</v>
      </c>
      <c r="D1005" t="s">
        <v>315</v>
      </c>
      <c r="E1005" t="s">
        <v>922</v>
      </c>
      <c r="F1005" s="207">
        <v>42347.501400462963</v>
      </c>
    </row>
    <row r="1006" spans="1:6">
      <c r="A1006" s="198" t="s">
        <v>1921</v>
      </c>
      <c r="B1006" s="235">
        <v>0.02</v>
      </c>
      <c r="C1006" t="s">
        <v>1757</v>
      </c>
      <c r="D1006" t="s">
        <v>315</v>
      </c>
      <c r="E1006" t="s">
        <v>922</v>
      </c>
      <c r="F1006" s="207">
        <v>42347.501400462963</v>
      </c>
    </row>
    <row r="1007" spans="1:6">
      <c r="A1007" s="198" t="s">
        <v>1920</v>
      </c>
      <c r="B1007" s="235">
        <v>0.02</v>
      </c>
      <c r="C1007" t="s">
        <v>1757</v>
      </c>
      <c r="D1007" t="s">
        <v>315</v>
      </c>
      <c r="E1007" t="s">
        <v>922</v>
      </c>
      <c r="F1007" s="207">
        <v>42347.501400462963</v>
      </c>
    </row>
    <row r="1008" spans="1:6">
      <c r="A1008" s="198" t="s">
        <v>1922</v>
      </c>
      <c r="B1008" s="235">
        <v>0.02</v>
      </c>
      <c r="C1008" t="s">
        <v>1757</v>
      </c>
      <c r="D1008" t="s">
        <v>315</v>
      </c>
      <c r="E1008" t="s">
        <v>922</v>
      </c>
      <c r="F1008" s="207">
        <v>42347.501400462963</v>
      </c>
    </row>
    <row r="1009" spans="1:6">
      <c r="A1009" s="198" t="s">
        <v>1923</v>
      </c>
      <c r="B1009" s="235">
        <v>0.02</v>
      </c>
      <c r="C1009" t="s">
        <v>1757</v>
      </c>
      <c r="D1009" t="s">
        <v>315</v>
      </c>
      <c r="E1009" t="s">
        <v>922</v>
      </c>
      <c r="F1009" s="207">
        <v>42347.501400462963</v>
      </c>
    </row>
    <row r="1010" spans="1:6">
      <c r="A1010" s="198" t="s">
        <v>1095</v>
      </c>
      <c r="B1010" s="235">
        <v>0.1</v>
      </c>
      <c r="C1010" t="s">
        <v>1076</v>
      </c>
      <c r="D1010" t="s">
        <v>2934</v>
      </c>
      <c r="E1010" t="s">
        <v>922</v>
      </c>
      <c r="F1010" s="207">
        <v>41241.558842592596</v>
      </c>
    </row>
    <row r="1011" spans="1:6">
      <c r="A1011" s="198" t="s">
        <v>1924</v>
      </c>
      <c r="B1011" s="235">
        <v>0.02</v>
      </c>
      <c r="C1011" t="s">
        <v>1757</v>
      </c>
      <c r="D1011" t="s">
        <v>315</v>
      </c>
      <c r="E1011" t="s">
        <v>922</v>
      </c>
      <c r="F1011" s="207">
        <v>42347.501400462963</v>
      </c>
    </row>
    <row r="1012" spans="1:6">
      <c r="A1012" s="198" t="s">
        <v>1553</v>
      </c>
      <c r="B1012" s="235">
        <v>8.9999999999999993E-3</v>
      </c>
      <c r="C1012" t="s">
        <v>1324</v>
      </c>
      <c r="D1012" t="s">
        <v>313</v>
      </c>
      <c r="E1012" t="s">
        <v>922</v>
      </c>
      <c r="F1012" s="207">
        <v>42395.573738425926</v>
      </c>
    </row>
    <row r="1013" spans="1:6">
      <c r="A1013" s="198" t="s">
        <v>2099</v>
      </c>
      <c r="B1013" s="235">
        <v>0.1</v>
      </c>
      <c r="C1013" t="s">
        <v>2097</v>
      </c>
      <c r="D1013" t="s">
        <v>2098</v>
      </c>
      <c r="E1013" t="s">
        <v>922</v>
      </c>
      <c r="F1013" s="207">
        <v>42341.684641203705</v>
      </c>
    </row>
    <row r="1014" spans="1:6">
      <c r="A1014" s="198" t="s">
        <v>1925</v>
      </c>
      <c r="B1014" s="235">
        <v>0.02</v>
      </c>
      <c r="C1014" t="s">
        <v>1757</v>
      </c>
      <c r="D1014" t="s">
        <v>315</v>
      </c>
      <c r="E1014" t="s">
        <v>922</v>
      </c>
      <c r="F1014" s="207">
        <v>42347.501400462963</v>
      </c>
    </row>
    <row r="1015" spans="1:6">
      <c r="A1015" s="198" t="s">
        <v>2100</v>
      </c>
      <c r="B1015" s="235">
        <v>0.1</v>
      </c>
      <c r="C1015" t="s">
        <v>2097</v>
      </c>
      <c r="D1015" t="s">
        <v>2098</v>
      </c>
      <c r="E1015" t="s">
        <v>922</v>
      </c>
      <c r="F1015" s="207">
        <v>42341.684641203705</v>
      </c>
    </row>
    <row r="1016" spans="1:6">
      <c r="A1016" s="198" t="s">
        <v>1926</v>
      </c>
      <c r="B1016" s="235">
        <v>0.02</v>
      </c>
      <c r="C1016" t="s">
        <v>1757</v>
      </c>
      <c r="D1016" t="s">
        <v>315</v>
      </c>
      <c r="E1016" t="s">
        <v>922</v>
      </c>
      <c r="F1016" s="207">
        <v>42347.501400462963</v>
      </c>
    </row>
    <row r="1017" spans="1:6">
      <c r="A1017" s="198" t="s">
        <v>1554</v>
      </c>
      <c r="B1017" s="235">
        <v>8.9999999999999993E-3</v>
      </c>
      <c r="C1017" t="s">
        <v>1324</v>
      </c>
      <c r="D1017" t="s">
        <v>313</v>
      </c>
      <c r="E1017" t="s">
        <v>922</v>
      </c>
      <c r="F1017" s="207">
        <v>42395.573738425926</v>
      </c>
    </row>
    <row r="1018" spans="1:6">
      <c r="A1018" s="198" t="s">
        <v>2168</v>
      </c>
      <c r="B1018" s="235">
        <v>0.1</v>
      </c>
      <c r="C1018" t="s">
        <v>2104</v>
      </c>
      <c r="D1018" t="s">
        <v>2105</v>
      </c>
      <c r="E1018" t="s">
        <v>922</v>
      </c>
      <c r="F1018" s="207">
        <v>43069.636192129627</v>
      </c>
    </row>
    <row r="1019" spans="1:6">
      <c r="A1019" s="198" t="s">
        <v>1555</v>
      </c>
      <c r="B1019" s="235">
        <v>8.9999999999999993E-3</v>
      </c>
      <c r="C1019" t="s">
        <v>1324</v>
      </c>
      <c r="D1019" t="s">
        <v>313</v>
      </c>
      <c r="E1019" t="s">
        <v>922</v>
      </c>
      <c r="F1019" s="207">
        <v>42395.573738425926</v>
      </c>
    </row>
    <row r="1020" spans="1:6">
      <c r="A1020" s="198" t="s">
        <v>2826</v>
      </c>
      <c r="B1020" s="235">
        <v>0.1</v>
      </c>
      <c r="C1020" t="s">
        <v>2012</v>
      </c>
      <c r="D1020" t="s">
        <v>2921</v>
      </c>
      <c r="E1020" t="s">
        <v>922</v>
      </c>
      <c r="F1020" s="207">
        <v>44168.631655092591</v>
      </c>
    </row>
    <row r="1021" spans="1:6">
      <c r="A1021" s="198" t="s">
        <v>1927</v>
      </c>
      <c r="B1021" s="235">
        <v>0.02</v>
      </c>
      <c r="C1021" t="s">
        <v>1757</v>
      </c>
      <c r="D1021" t="s">
        <v>315</v>
      </c>
      <c r="E1021" t="s">
        <v>922</v>
      </c>
      <c r="F1021" s="207">
        <v>42347.501400462963</v>
      </c>
    </row>
    <row r="1022" spans="1:6">
      <c r="A1022" s="198" t="s">
        <v>1282</v>
      </c>
      <c r="B1022" s="235">
        <v>0.1</v>
      </c>
      <c r="C1022" t="s">
        <v>1184</v>
      </c>
      <c r="D1022" t="s">
        <v>1185</v>
      </c>
      <c r="E1022" t="s">
        <v>922</v>
      </c>
      <c r="F1022" s="207">
        <v>41620.491724537038</v>
      </c>
    </row>
    <row r="1023" spans="1:6">
      <c r="A1023" s="198" t="s">
        <v>2169</v>
      </c>
      <c r="B1023" s="235">
        <v>0.1</v>
      </c>
      <c r="C1023" t="s">
        <v>2104</v>
      </c>
      <c r="D1023" t="s">
        <v>2105</v>
      </c>
      <c r="E1023" t="s">
        <v>922</v>
      </c>
      <c r="F1023" s="207">
        <v>43069.636192129627</v>
      </c>
    </row>
    <row r="1024" spans="1:6">
      <c r="A1024" s="198" t="s">
        <v>2050</v>
      </c>
      <c r="B1024" s="235">
        <v>0.1</v>
      </c>
      <c r="C1024" t="s">
        <v>2012</v>
      </c>
      <c r="D1024" t="s">
        <v>2921</v>
      </c>
      <c r="E1024" t="s">
        <v>922</v>
      </c>
      <c r="F1024" s="207">
        <v>44168.631655092591</v>
      </c>
    </row>
    <row r="1025" spans="1:6">
      <c r="A1025" s="226" t="s">
        <v>2051</v>
      </c>
      <c r="B1025" s="235">
        <v>0.1</v>
      </c>
      <c r="C1025" t="s">
        <v>2012</v>
      </c>
      <c r="D1025" t="s">
        <v>2921</v>
      </c>
      <c r="E1025" t="s">
        <v>922</v>
      </c>
      <c r="F1025" s="207">
        <v>44168.631655092591</v>
      </c>
    </row>
    <row r="1026" spans="1:6">
      <c r="A1026" s="198" t="s">
        <v>1928</v>
      </c>
      <c r="B1026" s="235">
        <v>0.02</v>
      </c>
      <c r="C1026" t="s">
        <v>1757</v>
      </c>
      <c r="D1026" t="s">
        <v>315</v>
      </c>
      <c r="E1026" t="s">
        <v>922</v>
      </c>
      <c r="F1026" s="207">
        <v>42347.501400462963</v>
      </c>
    </row>
    <row r="1027" spans="1:6">
      <c r="A1027" s="226" t="s">
        <v>1556</v>
      </c>
      <c r="B1027" s="235">
        <v>8.9999999999999993E-3</v>
      </c>
      <c r="C1027" t="s">
        <v>1324</v>
      </c>
      <c r="D1027" t="s">
        <v>313</v>
      </c>
      <c r="E1027" t="s">
        <v>922</v>
      </c>
      <c r="F1027" s="207">
        <v>42395.573738425926</v>
      </c>
    </row>
    <row r="1028" spans="1:6">
      <c r="A1028" s="198" t="s">
        <v>2170</v>
      </c>
      <c r="B1028" s="235">
        <v>0.1</v>
      </c>
      <c r="C1028" t="s">
        <v>2104</v>
      </c>
      <c r="D1028" t="s">
        <v>2105</v>
      </c>
      <c r="E1028" t="s">
        <v>922</v>
      </c>
      <c r="F1028" s="207">
        <v>43069.636192129627</v>
      </c>
    </row>
    <row r="1029" spans="1:6">
      <c r="A1029" s="226" t="s">
        <v>1929</v>
      </c>
      <c r="B1029" s="235">
        <v>0.02</v>
      </c>
      <c r="C1029" t="s">
        <v>1757</v>
      </c>
      <c r="D1029" t="s">
        <v>315</v>
      </c>
      <c r="E1029" t="s">
        <v>922</v>
      </c>
      <c r="F1029" s="207">
        <v>42347.501400462963</v>
      </c>
    </row>
    <row r="1030" spans="1:6">
      <c r="A1030" s="198" t="s">
        <v>1557</v>
      </c>
      <c r="B1030" s="235">
        <v>8.9999999999999993E-3</v>
      </c>
      <c r="C1030" t="s">
        <v>1324</v>
      </c>
      <c r="D1030" t="s">
        <v>313</v>
      </c>
      <c r="E1030" t="s">
        <v>922</v>
      </c>
      <c r="F1030" s="207">
        <v>42395.573738425926</v>
      </c>
    </row>
    <row r="1031" spans="1:6">
      <c r="A1031" s="198" t="s">
        <v>1558</v>
      </c>
      <c r="B1031" s="235">
        <v>8.9999999999999993E-3</v>
      </c>
      <c r="C1031" t="s">
        <v>1324</v>
      </c>
      <c r="D1031" t="s">
        <v>313</v>
      </c>
      <c r="E1031" t="s">
        <v>922</v>
      </c>
      <c r="F1031" s="207">
        <v>42395.573738425926</v>
      </c>
    </row>
    <row r="1032" spans="1:6">
      <c r="A1032" s="198" t="s">
        <v>1559</v>
      </c>
      <c r="B1032" s="235">
        <v>8.9999999999999993E-3</v>
      </c>
      <c r="C1032" t="s">
        <v>1324</v>
      </c>
      <c r="D1032" t="s">
        <v>313</v>
      </c>
      <c r="E1032" t="s">
        <v>922</v>
      </c>
      <c r="F1032" s="207">
        <v>42395.573738425926</v>
      </c>
    </row>
    <row r="1033" spans="1:6">
      <c r="A1033" s="198" t="s">
        <v>1560</v>
      </c>
      <c r="B1033" s="235">
        <v>8.9999999999999993E-3</v>
      </c>
      <c r="C1033" t="s">
        <v>1324</v>
      </c>
      <c r="D1033" t="s">
        <v>313</v>
      </c>
      <c r="E1033" t="s">
        <v>922</v>
      </c>
      <c r="F1033" s="207">
        <v>42395.573738425926</v>
      </c>
    </row>
    <row r="1034" spans="1:6">
      <c r="A1034" s="198" t="s">
        <v>2827</v>
      </c>
      <c r="B1034" s="235">
        <v>0.1</v>
      </c>
      <c r="C1034" t="s">
        <v>2709</v>
      </c>
      <c r="D1034" t="s">
        <v>2710</v>
      </c>
      <c r="E1034" t="s">
        <v>922</v>
      </c>
      <c r="F1034" s="207">
        <v>43664.69363425926</v>
      </c>
    </row>
    <row r="1035" spans="1:6">
      <c r="A1035" s="198" t="s">
        <v>1561</v>
      </c>
      <c r="B1035" s="235">
        <v>8.9999999999999993E-3</v>
      </c>
      <c r="C1035" t="s">
        <v>1324</v>
      </c>
      <c r="D1035" t="s">
        <v>313</v>
      </c>
      <c r="E1035" t="s">
        <v>922</v>
      </c>
      <c r="F1035" s="207">
        <v>42395.573738425926</v>
      </c>
    </row>
    <row r="1036" spans="1:6">
      <c r="A1036" s="198" t="s">
        <v>2171</v>
      </c>
      <c r="B1036" s="235">
        <v>0.1</v>
      </c>
      <c r="C1036" t="s">
        <v>2104</v>
      </c>
      <c r="D1036" t="s">
        <v>2105</v>
      </c>
      <c r="E1036" t="s">
        <v>922</v>
      </c>
      <c r="F1036" s="207">
        <v>43069.636192129627</v>
      </c>
    </row>
    <row r="1037" spans="1:6">
      <c r="A1037" s="198" t="s">
        <v>1562</v>
      </c>
      <c r="B1037" s="235">
        <v>8.9999999999999993E-3</v>
      </c>
      <c r="C1037" t="s">
        <v>1324</v>
      </c>
      <c r="D1037" t="s">
        <v>313</v>
      </c>
      <c r="E1037" t="s">
        <v>922</v>
      </c>
      <c r="F1037" s="207">
        <v>42395.573738425926</v>
      </c>
    </row>
    <row r="1038" spans="1:6">
      <c r="A1038" s="198" t="s">
        <v>2952</v>
      </c>
      <c r="B1038" s="235">
        <v>0.1</v>
      </c>
      <c r="C1038" t="s">
        <v>2712</v>
      </c>
      <c r="D1038" t="s">
        <v>2713</v>
      </c>
      <c r="E1038" t="s">
        <v>922</v>
      </c>
      <c r="F1038" s="207">
        <v>44173.373749999999</v>
      </c>
    </row>
    <row r="1039" spans="1:6">
      <c r="A1039" s="198" t="s">
        <v>2828</v>
      </c>
      <c r="B1039" s="235">
        <v>0.1</v>
      </c>
      <c r="C1039" t="s">
        <v>2709</v>
      </c>
      <c r="D1039" t="s">
        <v>2710</v>
      </c>
      <c r="E1039" t="s">
        <v>922</v>
      </c>
      <c r="F1039" s="207">
        <v>43664.69363425926</v>
      </c>
    </row>
    <row r="1040" spans="1:6">
      <c r="A1040" s="198" t="s">
        <v>2829</v>
      </c>
      <c r="B1040" s="235">
        <v>0.1</v>
      </c>
      <c r="C1040" t="s">
        <v>2709</v>
      </c>
      <c r="D1040" t="s">
        <v>2710</v>
      </c>
      <c r="E1040" t="s">
        <v>922</v>
      </c>
      <c r="F1040" s="207">
        <v>43664.69363425926</v>
      </c>
    </row>
    <row r="1041" spans="1:6">
      <c r="A1041" s="198" t="s">
        <v>2830</v>
      </c>
      <c r="B1041" s="235">
        <v>0.1</v>
      </c>
      <c r="C1041" t="s">
        <v>2709</v>
      </c>
      <c r="D1041" t="s">
        <v>2710</v>
      </c>
      <c r="E1041" t="s">
        <v>922</v>
      </c>
      <c r="F1041" s="207">
        <v>43664.69363425926</v>
      </c>
    </row>
    <row r="1042" spans="1:6">
      <c r="A1042" s="198" t="s">
        <v>2831</v>
      </c>
      <c r="B1042" s="235">
        <v>0.1</v>
      </c>
      <c r="C1042" t="s">
        <v>2709</v>
      </c>
      <c r="D1042" t="s">
        <v>2710</v>
      </c>
      <c r="E1042" t="s">
        <v>922</v>
      </c>
      <c r="F1042" s="207">
        <v>43664.69363425926</v>
      </c>
    </row>
    <row r="1043" spans="1:6">
      <c r="A1043" s="198" t="s">
        <v>2953</v>
      </c>
      <c r="B1043" s="235">
        <v>0.1</v>
      </c>
      <c r="C1043" t="s">
        <v>2199</v>
      </c>
      <c r="D1043" t="s">
        <v>2935</v>
      </c>
      <c r="E1043" t="s">
        <v>922</v>
      </c>
      <c r="F1043" s="207">
        <v>44168.520844907405</v>
      </c>
    </row>
    <row r="1044" spans="1:6">
      <c r="A1044" s="198" t="s">
        <v>1563</v>
      </c>
      <c r="B1044" s="235">
        <v>8.9999999999999993E-3</v>
      </c>
      <c r="C1044" t="s">
        <v>1324</v>
      </c>
      <c r="D1044" t="s">
        <v>313</v>
      </c>
      <c r="E1044" t="s">
        <v>922</v>
      </c>
      <c r="F1044" s="207">
        <v>42395.573738425926</v>
      </c>
    </row>
    <row r="1045" spans="1:6">
      <c r="A1045" s="198" t="s">
        <v>2052</v>
      </c>
      <c r="B1045" s="235">
        <v>0.1</v>
      </c>
      <c r="C1045" t="s">
        <v>2012</v>
      </c>
      <c r="D1045" t="s">
        <v>2921</v>
      </c>
      <c r="E1045" t="s">
        <v>922</v>
      </c>
      <c r="F1045" s="207">
        <v>44168.631655092591</v>
      </c>
    </row>
    <row r="1046" spans="1:6">
      <c r="A1046" s="198" t="s">
        <v>1058</v>
      </c>
      <c r="B1046" s="235">
        <v>0.1</v>
      </c>
      <c r="C1046" t="s">
        <v>1036</v>
      </c>
      <c r="D1046" t="s">
        <v>1037</v>
      </c>
      <c r="E1046" t="s">
        <v>922</v>
      </c>
      <c r="F1046" s="207">
        <v>41620.478402777779</v>
      </c>
    </row>
    <row r="1047" spans="1:6">
      <c r="A1047" s="198" t="s">
        <v>1170</v>
      </c>
      <c r="B1047" s="235">
        <v>0.1</v>
      </c>
      <c r="C1047" t="s">
        <v>1125</v>
      </c>
      <c r="D1047" t="s">
        <v>1126</v>
      </c>
      <c r="E1047" t="s">
        <v>922</v>
      </c>
      <c r="F1047" s="207">
        <v>41620.479398148149</v>
      </c>
    </row>
    <row r="1048" spans="1:6">
      <c r="A1048" s="198" t="s">
        <v>1283</v>
      </c>
      <c r="B1048" s="235">
        <v>0.1</v>
      </c>
      <c r="C1048" t="s">
        <v>1184</v>
      </c>
      <c r="D1048" t="s">
        <v>1185</v>
      </c>
      <c r="E1048" t="s">
        <v>922</v>
      </c>
      <c r="F1048" s="207">
        <v>41620.491724537038</v>
      </c>
    </row>
    <row r="1049" spans="1:6">
      <c r="A1049" s="198" t="s">
        <v>1171</v>
      </c>
      <c r="B1049" s="235">
        <v>0.1</v>
      </c>
      <c r="C1049" t="s">
        <v>1125</v>
      </c>
      <c r="D1049" t="s">
        <v>1126</v>
      </c>
      <c r="E1049" t="s">
        <v>922</v>
      </c>
      <c r="F1049" s="207">
        <v>41620.479398148149</v>
      </c>
    </row>
    <row r="1050" spans="1:6">
      <c r="A1050" s="198" t="s">
        <v>1096</v>
      </c>
      <c r="B1050" s="235">
        <v>0.1</v>
      </c>
      <c r="C1050" t="s">
        <v>1076</v>
      </c>
      <c r="D1050" t="s">
        <v>2934</v>
      </c>
      <c r="E1050" t="s">
        <v>922</v>
      </c>
      <c r="F1050" s="207">
        <v>41241.558842592596</v>
      </c>
    </row>
    <row r="1051" spans="1:6">
      <c r="A1051" s="198" t="s">
        <v>1564</v>
      </c>
      <c r="B1051" s="235">
        <v>8.9999999999999993E-3</v>
      </c>
      <c r="C1051" t="s">
        <v>1324</v>
      </c>
      <c r="D1051" t="s">
        <v>313</v>
      </c>
      <c r="E1051" t="s">
        <v>922</v>
      </c>
      <c r="F1051" s="207">
        <v>42395.573738425926</v>
      </c>
    </row>
    <row r="1052" spans="1:6">
      <c r="A1052" s="198" t="s">
        <v>1565</v>
      </c>
      <c r="B1052" s="235">
        <v>8.9999999999999993E-3</v>
      </c>
      <c r="C1052" t="s">
        <v>1324</v>
      </c>
      <c r="D1052" t="s">
        <v>313</v>
      </c>
      <c r="E1052" t="s">
        <v>922</v>
      </c>
      <c r="F1052" s="207">
        <v>42395.573738425926</v>
      </c>
    </row>
    <row r="1053" spans="1:6">
      <c r="A1053" s="198" t="s">
        <v>1059</v>
      </c>
      <c r="B1053" s="235">
        <v>0.1</v>
      </c>
      <c r="C1053" t="s">
        <v>1036</v>
      </c>
      <c r="D1053" t="s">
        <v>1037</v>
      </c>
      <c r="E1053" t="s">
        <v>922</v>
      </c>
      <c r="F1053" s="207">
        <v>41620.478402777779</v>
      </c>
    </row>
    <row r="1054" spans="1:6">
      <c r="A1054" s="198" t="s">
        <v>1172</v>
      </c>
      <c r="B1054" s="235">
        <v>0.1</v>
      </c>
      <c r="C1054" t="s">
        <v>1125</v>
      </c>
      <c r="D1054" t="s">
        <v>1126</v>
      </c>
      <c r="E1054" t="s">
        <v>922</v>
      </c>
      <c r="F1054" s="207">
        <v>41620.479398148149</v>
      </c>
    </row>
    <row r="1055" spans="1:6">
      <c r="A1055" s="198" t="s">
        <v>1173</v>
      </c>
      <c r="B1055" s="235">
        <v>0.1</v>
      </c>
      <c r="C1055" t="s">
        <v>1125</v>
      </c>
      <c r="D1055" t="s">
        <v>1126</v>
      </c>
      <c r="E1055" t="s">
        <v>922</v>
      </c>
      <c r="F1055" s="207">
        <v>41620.479398148149</v>
      </c>
    </row>
    <row r="1056" spans="1:6">
      <c r="A1056" s="198" t="s">
        <v>1174</v>
      </c>
      <c r="B1056" s="235">
        <v>0.1</v>
      </c>
      <c r="C1056" t="s">
        <v>1125</v>
      </c>
      <c r="D1056" t="s">
        <v>1126</v>
      </c>
      <c r="E1056" t="s">
        <v>922</v>
      </c>
      <c r="F1056" s="207">
        <v>41620.479398148149</v>
      </c>
    </row>
    <row r="1057" spans="1:6">
      <c r="A1057" s="198" t="s">
        <v>2172</v>
      </c>
      <c r="B1057" s="235">
        <v>0.1</v>
      </c>
      <c r="C1057" t="s">
        <v>2104</v>
      </c>
      <c r="D1057" t="s">
        <v>2105</v>
      </c>
      <c r="E1057" t="s">
        <v>922</v>
      </c>
      <c r="F1057" s="207">
        <v>43069.636192129627</v>
      </c>
    </row>
    <row r="1058" spans="1:6">
      <c r="A1058" s="198" t="s">
        <v>2053</v>
      </c>
      <c r="B1058" s="235">
        <v>0.1</v>
      </c>
      <c r="C1058" t="s">
        <v>2012</v>
      </c>
      <c r="D1058" t="s">
        <v>2921</v>
      </c>
      <c r="E1058" t="s">
        <v>922</v>
      </c>
      <c r="F1058" s="207">
        <v>44168.631655092591</v>
      </c>
    </row>
    <row r="1059" spans="1:6">
      <c r="A1059" s="198" t="s">
        <v>2832</v>
      </c>
      <c r="B1059" s="235">
        <v>0.1</v>
      </c>
      <c r="C1059" t="s">
        <v>2709</v>
      </c>
      <c r="D1059" t="s">
        <v>2710</v>
      </c>
      <c r="E1059" t="s">
        <v>922</v>
      </c>
      <c r="F1059" s="207">
        <v>43664.69363425926</v>
      </c>
    </row>
    <row r="1060" spans="1:6">
      <c r="A1060" s="198" t="s">
        <v>2833</v>
      </c>
      <c r="B1060" s="235">
        <v>0.1</v>
      </c>
      <c r="C1060" t="s">
        <v>2709</v>
      </c>
      <c r="D1060" t="s">
        <v>2710</v>
      </c>
      <c r="E1060" t="s">
        <v>922</v>
      </c>
      <c r="F1060" s="207">
        <v>43664.69363425926</v>
      </c>
    </row>
    <row r="1061" spans="1:6">
      <c r="A1061" s="198" t="s">
        <v>2054</v>
      </c>
      <c r="B1061" s="235">
        <v>0.1</v>
      </c>
      <c r="C1061" t="s">
        <v>2012</v>
      </c>
      <c r="D1061" t="s">
        <v>2921</v>
      </c>
      <c r="E1061" t="s">
        <v>922</v>
      </c>
      <c r="F1061" s="207">
        <v>44168.631655092591</v>
      </c>
    </row>
    <row r="1062" spans="1:6">
      <c r="A1062" s="198" t="s">
        <v>2954</v>
      </c>
      <c r="B1062" s="235">
        <v>0.1</v>
      </c>
      <c r="C1062" t="s">
        <v>2199</v>
      </c>
      <c r="D1062" t="s">
        <v>2935</v>
      </c>
      <c r="E1062" t="s">
        <v>922</v>
      </c>
      <c r="F1062" s="207">
        <v>44168.520844907405</v>
      </c>
    </row>
    <row r="1063" spans="1:6">
      <c r="A1063" s="198" t="s">
        <v>2955</v>
      </c>
      <c r="B1063" s="235">
        <v>0.1</v>
      </c>
      <c r="C1063" t="s">
        <v>2199</v>
      </c>
      <c r="D1063" t="s">
        <v>2935</v>
      </c>
      <c r="E1063" t="s">
        <v>922</v>
      </c>
      <c r="F1063" s="207">
        <v>44168.520844907405</v>
      </c>
    </row>
    <row r="1064" spans="1:6">
      <c r="A1064" s="198" t="s">
        <v>2956</v>
      </c>
      <c r="B1064" s="235">
        <v>0.1</v>
      </c>
      <c r="C1064" t="s">
        <v>2199</v>
      </c>
      <c r="D1064" t="s">
        <v>2935</v>
      </c>
      <c r="E1064" t="s">
        <v>922</v>
      </c>
      <c r="F1064" s="207">
        <v>44168.520844907405</v>
      </c>
    </row>
    <row r="1065" spans="1:6">
      <c r="A1065" s="198" t="s">
        <v>2834</v>
      </c>
      <c r="B1065" s="235">
        <v>0.1</v>
      </c>
      <c r="C1065" t="s">
        <v>2709</v>
      </c>
      <c r="D1065" t="s">
        <v>2710</v>
      </c>
      <c r="E1065" t="s">
        <v>922</v>
      </c>
      <c r="F1065" s="207">
        <v>43664.69363425926</v>
      </c>
    </row>
    <row r="1066" spans="1:6">
      <c r="A1066" s="198" t="s">
        <v>1930</v>
      </c>
      <c r="B1066" s="235">
        <v>0.02</v>
      </c>
      <c r="C1066" t="s">
        <v>1757</v>
      </c>
      <c r="D1066" t="s">
        <v>315</v>
      </c>
      <c r="E1066" t="s">
        <v>922</v>
      </c>
      <c r="F1066" s="207">
        <v>42347.501400462963</v>
      </c>
    </row>
    <row r="1067" spans="1:6">
      <c r="A1067" s="198" t="s">
        <v>1175</v>
      </c>
      <c r="B1067" s="235">
        <v>0.1</v>
      </c>
      <c r="C1067" t="s">
        <v>1125</v>
      </c>
      <c r="D1067" t="s">
        <v>1126</v>
      </c>
      <c r="E1067" t="s">
        <v>922</v>
      </c>
      <c r="F1067" s="207">
        <v>41620.479398148149</v>
      </c>
    </row>
    <row r="1068" spans="1:6">
      <c r="A1068" s="198" t="s">
        <v>1284</v>
      </c>
      <c r="B1068" s="235">
        <v>0.1</v>
      </c>
      <c r="C1068" t="s">
        <v>1184</v>
      </c>
      <c r="D1068" t="s">
        <v>1185</v>
      </c>
      <c r="E1068" t="s">
        <v>922</v>
      </c>
      <c r="F1068" s="207">
        <v>41620.491724537038</v>
      </c>
    </row>
    <row r="1069" spans="1:6">
      <c r="A1069" s="198" t="s">
        <v>1176</v>
      </c>
      <c r="B1069" s="235">
        <v>0.1</v>
      </c>
      <c r="C1069" t="s">
        <v>1125</v>
      </c>
      <c r="D1069" t="s">
        <v>1126</v>
      </c>
      <c r="E1069" t="s">
        <v>922</v>
      </c>
      <c r="F1069" s="207">
        <v>41620.479398148149</v>
      </c>
    </row>
    <row r="1070" spans="1:6">
      <c r="A1070" s="198" t="s">
        <v>1566</v>
      </c>
      <c r="B1070" s="235">
        <v>8.9999999999999993E-3</v>
      </c>
      <c r="C1070" t="s">
        <v>1324</v>
      </c>
      <c r="D1070" t="s">
        <v>313</v>
      </c>
      <c r="E1070" t="s">
        <v>922</v>
      </c>
      <c r="F1070" s="207">
        <v>42395.573738425926</v>
      </c>
    </row>
    <row r="1071" spans="1:6">
      <c r="A1071" s="198" t="s">
        <v>1567</v>
      </c>
      <c r="B1071" s="235">
        <v>8.9999999999999993E-3</v>
      </c>
      <c r="C1071" t="s">
        <v>1324</v>
      </c>
      <c r="D1071" t="s">
        <v>313</v>
      </c>
      <c r="E1071" t="s">
        <v>922</v>
      </c>
      <c r="F1071" s="207">
        <v>42395.573738425926</v>
      </c>
    </row>
    <row r="1072" spans="1:6">
      <c r="A1072" s="198" t="s">
        <v>2835</v>
      </c>
      <c r="B1072" s="235">
        <v>0.1</v>
      </c>
      <c r="C1072" t="s">
        <v>2709</v>
      </c>
      <c r="D1072" t="s">
        <v>2710</v>
      </c>
      <c r="E1072" t="s">
        <v>922</v>
      </c>
      <c r="F1072" s="207">
        <v>43664.69363425926</v>
      </c>
    </row>
    <row r="1073" spans="1:6">
      <c r="A1073" s="198" t="s">
        <v>1568</v>
      </c>
      <c r="B1073" s="235">
        <v>8.9999999999999993E-3</v>
      </c>
      <c r="C1073" t="s">
        <v>1324</v>
      </c>
      <c r="D1073" t="s">
        <v>313</v>
      </c>
      <c r="E1073" t="s">
        <v>922</v>
      </c>
      <c r="F1073" s="207">
        <v>42395.573738425926</v>
      </c>
    </row>
    <row r="1074" spans="1:6">
      <c r="A1074" s="198" t="s">
        <v>1569</v>
      </c>
      <c r="B1074" s="235">
        <v>8.9999999999999993E-3</v>
      </c>
      <c r="C1074" t="s">
        <v>1324</v>
      </c>
      <c r="D1074" t="s">
        <v>313</v>
      </c>
      <c r="E1074" t="s">
        <v>922</v>
      </c>
      <c r="F1074" s="207">
        <v>42395.573738425926</v>
      </c>
    </row>
    <row r="1075" spans="1:6">
      <c r="A1075" s="198" t="s">
        <v>1570</v>
      </c>
      <c r="B1075" s="235">
        <v>8.9999999999999993E-3</v>
      </c>
      <c r="C1075" t="s">
        <v>1324</v>
      </c>
      <c r="D1075" t="s">
        <v>313</v>
      </c>
      <c r="E1075" t="s">
        <v>922</v>
      </c>
      <c r="F1075" s="207">
        <v>42395.573738425926</v>
      </c>
    </row>
    <row r="1076" spans="1:6">
      <c r="A1076" s="198" t="s">
        <v>2836</v>
      </c>
      <c r="B1076" s="235">
        <v>0.1</v>
      </c>
      <c r="C1076" t="s">
        <v>2709</v>
      </c>
      <c r="D1076" t="s">
        <v>2710</v>
      </c>
      <c r="E1076" t="s">
        <v>922</v>
      </c>
      <c r="F1076" s="207">
        <v>43664.69363425926</v>
      </c>
    </row>
    <row r="1077" spans="1:6">
      <c r="A1077" s="198" t="s">
        <v>2837</v>
      </c>
      <c r="B1077" s="235">
        <v>0.1</v>
      </c>
      <c r="C1077" t="s">
        <v>2709</v>
      </c>
      <c r="D1077" t="s">
        <v>2710</v>
      </c>
      <c r="E1077" t="s">
        <v>922</v>
      </c>
      <c r="F1077" s="207">
        <v>43664.69363425926</v>
      </c>
    </row>
    <row r="1078" spans="1:6">
      <c r="A1078" s="198" t="s">
        <v>2173</v>
      </c>
      <c r="B1078" s="235">
        <v>0.1</v>
      </c>
      <c r="C1078" t="s">
        <v>2104</v>
      </c>
      <c r="D1078" t="s">
        <v>2105</v>
      </c>
      <c r="E1078" t="s">
        <v>922</v>
      </c>
      <c r="F1078" s="207">
        <v>43069.636192129627</v>
      </c>
    </row>
    <row r="1079" spans="1:6">
      <c r="A1079" s="198" t="s">
        <v>1931</v>
      </c>
      <c r="B1079" s="235">
        <v>0.02</v>
      </c>
      <c r="C1079" t="s">
        <v>1757</v>
      </c>
      <c r="D1079" t="s">
        <v>315</v>
      </c>
      <c r="E1079" t="s">
        <v>922</v>
      </c>
      <c r="F1079" s="207">
        <v>42347.501400462963</v>
      </c>
    </row>
    <row r="1080" spans="1:6">
      <c r="A1080" s="198" t="s">
        <v>2838</v>
      </c>
      <c r="B1080" s="235">
        <v>0.1</v>
      </c>
      <c r="C1080" t="s">
        <v>2709</v>
      </c>
      <c r="D1080" t="s">
        <v>2710</v>
      </c>
      <c r="E1080" t="s">
        <v>922</v>
      </c>
      <c r="F1080" s="207">
        <v>43664.69363425926</v>
      </c>
    </row>
    <row r="1081" spans="1:6">
      <c r="A1081" s="198" t="s">
        <v>2839</v>
      </c>
      <c r="B1081" s="235">
        <v>0.1</v>
      </c>
      <c r="C1081" t="s">
        <v>2709</v>
      </c>
      <c r="D1081" t="s">
        <v>2710</v>
      </c>
      <c r="E1081" t="s">
        <v>922</v>
      </c>
      <c r="F1081" s="207">
        <v>43664.69363425926</v>
      </c>
    </row>
    <row r="1082" spans="1:6">
      <c r="A1082" s="198" t="s">
        <v>1571</v>
      </c>
      <c r="B1082" s="235">
        <v>8.9999999999999993E-3</v>
      </c>
      <c r="C1082" t="s">
        <v>1324</v>
      </c>
      <c r="D1082" t="s">
        <v>313</v>
      </c>
      <c r="E1082" t="s">
        <v>922</v>
      </c>
      <c r="F1082" s="207">
        <v>42395.573738425926</v>
      </c>
    </row>
    <row r="1083" spans="1:6">
      <c r="A1083" s="198" t="s">
        <v>2840</v>
      </c>
      <c r="B1083" s="235">
        <v>0.1</v>
      </c>
      <c r="C1083" t="s">
        <v>2709</v>
      </c>
      <c r="D1083" t="s">
        <v>2710</v>
      </c>
      <c r="E1083" t="s">
        <v>922</v>
      </c>
      <c r="F1083" s="207">
        <v>43664.69363425926</v>
      </c>
    </row>
    <row r="1084" spans="1:6">
      <c r="A1084" s="198" t="s">
        <v>1572</v>
      </c>
      <c r="B1084" s="235">
        <v>8.9999999999999993E-3</v>
      </c>
      <c r="C1084" t="s">
        <v>1324</v>
      </c>
      <c r="D1084" t="s">
        <v>313</v>
      </c>
      <c r="E1084" t="s">
        <v>922</v>
      </c>
      <c r="F1084" s="207">
        <v>42395.573738425926</v>
      </c>
    </row>
    <row r="1085" spans="1:6">
      <c r="A1085" s="198" t="s">
        <v>1573</v>
      </c>
      <c r="B1085" s="235">
        <v>8.9999999999999993E-3</v>
      </c>
      <c r="C1085" t="s">
        <v>1324</v>
      </c>
      <c r="D1085" t="s">
        <v>313</v>
      </c>
      <c r="E1085" t="s">
        <v>922</v>
      </c>
      <c r="F1085" s="207">
        <v>42395.573738425926</v>
      </c>
    </row>
    <row r="1086" spans="1:6">
      <c r="A1086" s="198" t="s">
        <v>1574</v>
      </c>
      <c r="B1086" s="235">
        <v>8.9999999999999993E-3</v>
      </c>
      <c r="C1086" t="s">
        <v>1324</v>
      </c>
      <c r="D1086" t="s">
        <v>313</v>
      </c>
      <c r="E1086" t="s">
        <v>922</v>
      </c>
      <c r="F1086" s="207">
        <v>42395.573738425926</v>
      </c>
    </row>
    <row r="1087" spans="1:6">
      <c r="A1087" s="198" t="s">
        <v>2841</v>
      </c>
      <c r="B1087" s="235">
        <v>0.1</v>
      </c>
      <c r="C1087" t="s">
        <v>2712</v>
      </c>
      <c r="D1087" t="s">
        <v>2713</v>
      </c>
      <c r="E1087" t="s">
        <v>922</v>
      </c>
      <c r="F1087" s="207">
        <v>44173.373749999999</v>
      </c>
    </row>
    <row r="1088" spans="1:6">
      <c r="A1088" s="198" t="s">
        <v>2842</v>
      </c>
      <c r="B1088" s="235">
        <v>0.1</v>
      </c>
      <c r="C1088" t="s">
        <v>2712</v>
      </c>
      <c r="D1088" t="s">
        <v>2713</v>
      </c>
      <c r="E1088" t="s">
        <v>922</v>
      </c>
      <c r="F1088" s="207">
        <v>44173.373749999999</v>
      </c>
    </row>
    <row r="1089" spans="1:6">
      <c r="A1089" s="198" t="s">
        <v>1575</v>
      </c>
      <c r="B1089" s="235">
        <v>8.9999999999999993E-3</v>
      </c>
      <c r="C1089" t="s">
        <v>1324</v>
      </c>
      <c r="D1089" t="s">
        <v>313</v>
      </c>
      <c r="E1089" t="s">
        <v>922</v>
      </c>
      <c r="F1089" s="207">
        <v>42395.573738425926</v>
      </c>
    </row>
    <row r="1090" spans="1:6">
      <c r="A1090" s="198" t="s">
        <v>2843</v>
      </c>
      <c r="B1090" s="235">
        <v>0.1</v>
      </c>
      <c r="C1090" t="s">
        <v>2724</v>
      </c>
      <c r="D1090" t="s">
        <v>2725</v>
      </c>
      <c r="E1090" t="s">
        <v>922</v>
      </c>
      <c r="F1090" s="207">
        <v>44168.645949074074</v>
      </c>
    </row>
    <row r="1091" spans="1:6">
      <c r="A1091" s="198" t="s">
        <v>2844</v>
      </c>
      <c r="B1091" s="235">
        <v>0.1</v>
      </c>
      <c r="C1091" t="s">
        <v>2724</v>
      </c>
      <c r="D1091" t="s">
        <v>2725</v>
      </c>
      <c r="E1091" t="s">
        <v>922</v>
      </c>
      <c r="F1091" s="207">
        <v>44168.645949074074</v>
      </c>
    </row>
    <row r="1092" spans="1:6">
      <c r="A1092" s="198" t="s">
        <v>1576</v>
      </c>
      <c r="B1092" s="235">
        <v>8.9999999999999993E-3</v>
      </c>
      <c r="C1092" t="s">
        <v>1324</v>
      </c>
      <c r="D1092" t="s">
        <v>313</v>
      </c>
      <c r="E1092" t="s">
        <v>922</v>
      </c>
      <c r="F1092" s="207">
        <v>42395.573738425926</v>
      </c>
    </row>
    <row r="1093" spans="1:6">
      <c r="A1093" s="198" t="s">
        <v>1577</v>
      </c>
      <c r="B1093" s="235">
        <v>8.9999999999999993E-3</v>
      </c>
      <c r="C1093" t="s">
        <v>1324</v>
      </c>
      <c r="D1093" t="s">
        <v>313</v>
      </c>
      <c r="E1093" t="s">
        <v>922</v>
      </c>
      <c r="F1093" s="207">
        <v>42395.573738425926</v>
      </c>
    </row>
    <row r="1094" spans="1:6">
      <c r="A1094" s="198" t="s">
        <v>1578</v>
      </c>
      <c r="B1094" s="235">
        <v>8.9999999999999993E-3</v>
      </c>
      <c r="C1094" t="s">
        <v>1324</v>
      </c>
      <c r="D1094" t="s">
        <v>313</v>
      </c>
      <c r="E1094" t="s">
        <v>922</v>
      </c>
      <c r="F1094" s="207">
        <v>42395.573738425926</v>
      </c>
    </row>
    <row r="1095" spans="1:6">
      <c r="A1095" s="198" t="s">
        <v>1579</v>
      </c>
      <c r="B1095" s="235">
        <v>8.9999999999999993E-3</v>
      </c>
      <c r="C1095" t="s">
        <v>1324</v>
      </c>
      <c r="D1095" t="s">
        <v>313</v>
      </c>
      <c r="E1095" t="s">
        <v>922</v>
      </c>
      <c r="F1095" s="207">
        <v>42395.573738425926</v>
      </c>
    </row>
    <row r="1096" spans="1:6">
      <c r="A1096" s="198" t="s">
        <v>1580</v>
      </c>
      <c r="B1096" s="235">
        <v>8.9999999999999993E-3</v>
      </c>
      <c r="C1096" t="s">
        <v>1324</v>
      </c>
      <c r="D1096" t="s">
        <v>313</v>
      </c>
      <c r="E1096" t="s">
        <v>922</v>
      </c>
      <c r="F1096" s="207">
        <v>42395.573738425926</v>
      </c>
    </row>
    <row r="1097" spans="1:6">
      <c r="A1097" s="198" t="s">
        <v>2055</v>
      </c>
      <c r="B1097" s="235">
        <v>0.1</v>
      </c>
      <c r="C1097" t="s">
        <v>2012</v>
      </c>
      <c r="D1097" t="s">
        <v>2921</v>
      </c>
      <c r="E1097" t="s">
        <v>922</v>
      </c>
      <c r="F1097" s="207">
        <v>44168.631655092591</v>
      </c>
    </row>
    <row r="1098" spans="1:6">
      <c r="A1098" s="198" t="s">
        <v>2056</v>
      </c>
      <c r="B1098" s="235">
        <v>0.1</v>
      </c>
      <c r="C1098" t="s">
        <v>2012</v>
      </c>
      <c r="D1098" t="s">
        <v>2921</v>
      </c>
      <c r="E1098" t="s">
        <v>922</v>
      </c>
      <c r="F1098" s="207">
        <v>44168.631655092591</v>
      </c>
    </row>
    <row r="1099" spans="1:6">
      <c r="A1099" s="198" t="s">
        <v>1581</v>
      </c>
      <c r="B1099" s="235">
        <v>8.9999999999999993E-3</v>
      </c>
      <c r="C1099" t="s">
        <v>1324</v>
      </c>
      <c r="D1099" t="s">
        <v>313</v>
      </c>
      <c r="E1099" t="s">
        <v>922</v>
      </c>
      <c r="F1099" s="207">
        <v>42395.573738425926</v>
      </c>
    </row>
    <row r="1100" spans="1:6">
      <c r="A1100" s="198" t="s">
        <v>1017</v>
      </c>
      <c r="B1100" s="235">
        <v>0.01</v>
      </c>
      <c r="C1100" t="s">
        <v>940</v>
      </c>
      <c r="D1100" t="s">
        <v>309</v>
      </c>
      <c r="E1100" t="s">
        <v>922</v>
      </c>
      <c r="F1100" s="207">
        <v>44168.620891203704</v>
      </c>
    </row>
    <row r="1101" spans="1:6">
      <c r="A1101" s="198" t="s">
        <v>1932</v>
      </c>
      <c r="B1101" s="235">
        <v>0.02</v>
      </c>
      <c r="C1101" t="s">
        <v>1757</v>
      </c>
      <c r="D1101" t="s">
        <v>315</v>
      </c>
      <c r="E1101" t="s">
        <v>922</v>
      </c>
      <c r="F1101" s="207">
        <v>42347.501400462963</v>
      </c>
    </row>
    <row r="1102" spans="1:6">
      <c r="A1102" s="198" t="s">
        <v>1018</v>
      </c>
      <c r="B1102" s="235">
        <v>0.01</v>
      </c>
      <c r="C1102" t="s">
        <v>940</v>
      </c>
      <c r="D1102" t="s">
        <v>309</v>
      </c>
      <c r="E1102" t="s">
        <v>922</v>
      </c>
      <c r="F1102" s="207">
        <v>44168.620891203704</v>
      </c>
    </row>
    <row r="1103" spans="1:6">
      <c r="A1103" s="198" t="s">
        <v>2174</v>
      </c>
      <c r="B1103" s="235">
        <v>0.1</v>
      </c>
      <c r="C1103" t="s">
        <v>2104</v>
      </c>
      <c r="D1103" t="s">
        <v>2105</v>
      </c>
      <c r="E1103" t="s">
        <v>922</v>
      </c>
      <c r="F1103" s="207">
        <v>43069.636192129627</v>
      </c>
    </row>
    <row r="1104" spans="1:6">
      <c r="A1104" s="198" t="s">
        <v>1582</v>
      </c>
      <c r="B1104" s="235">
        <v>8.9999999999999993E-3</v>
      </c>
      <c r="C1104" t="s">
        <v>1324</v>
      </c>
      <c r="D1104" t="s">
        <v>313</v>
      </c>
      <c r="E1104" t="s">
        <v>922</v>
      </c>
      <c r="F1104" s="207">
        <v>42395.573738425926</v>
      </c>
    </row>
    <row r="1105" spans="1:6">
      <c r="A1105" s="198" t="s">
        <v>1583</v>
      </c>
      <c r="B1105" s="235">
        <v>8.9999999999999993E-3</v>
      </c>
      <c r="C1105" t="s">
        <v>1324</v>
      </c>
      <c r="D1105" t="s">
        <v>313</v>
      </c>
      <c r="E1105" t="s">
        <v>922</v>
      </c>
      <c r="F1105" s="207">
        <v>42395.573738425926</v>
      </c>
    </row>
    <row r="1106" spans="1:6">
      <c r="A1106" s="198" t="s">
        <v>2957</v>
      </c>
      <c r="B1106" s="235">
        <v>0.1</v>
      </c>
      <c r="C1106" t="s">
        <v>2924</v>
      </c>
      <c r="D1106" t="s">
        <v>2925</v>
      </c>
      <c r="E1106" t="s">
        <v>922</v>
      </c>
      <c r="F1106" s="207">
        <v>44168.51153935185</v>
      </c>
    </row>
    <row r="1107" spans="1:6">
      <c r="A1107" s="198" t="s">
        <v>2845</v>
      </c>
      <c r="B1107" s="235">
        <v>0.1</v>
      </c>
      <c r="C1107" t="s">
        <v>2012</v>
      </c>
      <c r="D1107" t="s">
        <v>2921</v>
      </c>
      <c r="E1107" t="s">
        <v>922</v>
      </c>
      <c r="F1107" s="207">
        <v>44168.631655092591</v>
      </c>
    </row>
    <row r="1108" spans="1:6">
      <c r="A1108" s="198" t="s">
        <v>2846</v>
      </c>
      <c r="B1108" s="235">
        <v>0.1</v>
      </c>
      <c r="C1108" t="s">
        <v>2712</v>
      </c>
      <c r="D1108" t="s">
        <v>2713</v>
      </c>
      <c r="E1108" t="s">
        <v>922</v>
      </c>
      <c r="F1108" s="207">
        <v>44173.373749999999</v>
      </c>
    </row>
    <row r="1109" spans="1:6">
      <c r="A1109" s="198" t="s">
        <v>1584</v>
      </c>
      <c r="B1109" s="235">
        <v>8.9999999999999993E-3</v>
      </c>
      <c r="C1109" t="s">
        <v>1324</v>
      </c>
      <c r="D1109" t="s">
        <v>313</v>
      </c>
      <c r="E1109" t="s">
        <v>922</v>
      </c>
      <c r="F1109" s="207">
        <v>42395.573738425926</v>
      </c>
    </row>
    <row r="1110" spans="1:6">
      <c r="A1110" s="198" t="s">
        <v>1585</v>
      </c>
      <c r="B1110" s="235">
        <v>8.9999999999999993E-3</v>
      </c>
      <c r="C1110" t="s">
        <v>1324</v>
      </c>
      <c r="D1110" t="s">
        <v>313</v>
      </c>
      <c r="E1110" t="s">
        <v>922</v>
      </c>
      <c r="F1110" s="207">
        <v>42395.573738425926</v>
      </c>
    </row>
    <row r="1111" spans="1:6">
      <c r="A1111" s="198" t="s">
        <v>1586</v>
      </c>
      <c r="B1111" s="235">
        <v>8.9999999999999993E-3</v>
      </c>
      <c r="C1111" t="s">
        <v>1324</v>
      </c>
      <c r="D1111" t="s">
        <v>313</v>
      </c>
      <c r="E1111" t="s">
        <v>922</v>
      </c>
      <c r="F1111" s="207">
        <v>42395.573738425926</v>
      </c>
    </row>
    <row r="1112" spans="1:6">
      <c r="A1112" s="198" t="s">
        <v>1587</v>
      </c>
      <c r="B1112" s="235">
        <v>8.9999999999999993E-3</v>
      </c>
      <c r="C1112" t="s">
        <v>1324</v>
      </c>
      <c r="D1112" t="s">
        <v>313</v>
      </c>
      <c r="E1112" t="s">
        <v>922</v>
      </c>
      <c r="F1112" s="207">
        <v>42395.573738425926</v>
      </c>
    </row>
    <row r="1113" spans="1:6">
      <c r="A1113" s="198" t="s">
        <v>1588</v>
      </c>
      <c r="B1113" s="235">
        <v>8.9999999999999993E-3</v>
      </c>
      <c r="C1113" t="s">
        <v>1324</v>
      </c>
      <c r="D1113" t="s">
        <v>313</v>
      </c>
      <c r="E1113" t="s">
        <v>922</v>
      </c>
      <c r="F1113" s="207">
        <v>42395.573738425926</v>
      </c>
    </row>
    <row r="1114" spans="1:6">
      <c r="A1114" s="198" t="s">
        <v>1589</v>
      </c>
      <c r="B1114" s="235">
        <v>8.9999999999999993E-3</v>
      </c>
      <c r="C1114" t="s">
        <v>1324</v>
      </c>
      <c r="D1114" t="s">
        <v>313</v>
      </c>
      <c r="E1114" t="s">
        <v>922</v>
      </c>
      <c r="F1114" s="207">
        <v>42395.573738425926</v>
      </c>
    </row>
    <row r="1115" spans="1:6">
      <c r="A1115" s="198" t="s">
        <v>1590</v>
      </c>
      <c r="B1115" s="235">
        <v>8.9999999999999993E-3</v>
      </c>
      <c r="C1115" t="s">
        <v>1324</v>
      </c>
      <c r="D1115" t="s">
        <v>313</v>
      </c>
      <c r="E1115" t="s">
        <v>922</v>
      </c>
      <c r="F1115" s="207">
        <v>42395.573738425926</v>
      </c>
    </row>
    <row r="1116" spans="1:6">
      <c r="A1116" s="198" t="s">
        <v>1591</v>
      </c>
      <c r="B1116" s="235">
        <v>8.9999999999999993E-3</v>
      </c>
      <c r="C1116" t="s">
        <v>1324</v>
      </c>
      <c r="D1116" t="s">
        <v>313</v>
      </c>
      <c r="E1116" t="s">
        <v>922</v>
      </c>
      <c r="F1116" s="207">
        <v>42395.573738425926</v>
      </c>
    </row>
    <row r="1117" spans="1:6">
      <c r="A1117" s="198" t="s">
        <v>1592</v>
      </c>
      <c r="B1117" s="235">
        <v>8.9999999999999993E-3</v>
      </c>
      <c r="C1117" t="s">
        <v>1324</v>
      </c>
      <c r="D1117" t="s">
        <v>313</v>
      </c>
      <c r="E1117" t="s">
        <v>922</v>
      </c>
      <c r="F1117" s="207">
        <v>42395.573738425926</v>
      </c>
    </row>
    <row r="1118" spans="1:6">
      <c r="A1118" s="198" t="s">
        <v>1593</v>
      </c>
      <c r="B1118" s="235">
        <v>8.9999999999999993E-3</v>
      </c>
      <c r="C1118" t="s">
        <v>1324</v>
      </c>
      <c r="D1118" t="s">
        <v>313</v>
      </c>
      <c r="E1118" t="s">
        <v>922</v>
      </c>
      <c r="F1118" s="207">
        <v>42395.573738425926</v>
      </c>
    </row>
    <row r="1119" spans="1:6">
      <c r="A1119" s="198" t="s">
        <v>1594</v>
      </c>
      <c r="B1119" s="235">
        <v>8.9999999999999993E-3</v>
      </c>
      <c r="C1119" t="s">
        <v>1324</v>
      </c>
      <c r="D1119" t="s">
        <v>313</v>
      </c>
      <c r="E1119" t="s">
        <v>922</v>
      </c>
      <c r="F1119" s="207">
        <v>42395.573738425926</v>
      </c>
    </row>
    <row r="1120" spans="1:6">
      <c r="A1120" s="198" t="s">
        <v>1595</v>
      </c>
      <c r="B1120" s="235">
        <v>8.9999999999999993E-3</v>
      </c>
      <c r="C1120" t="s">
        <v>1324</v>
      </c>
      <c r="D1120" t="s">
        <v>313</v>
      </c>
      <c r="E1120" t="s">
        <v>922</v>
      </c>
      <c r="F1120" s="207">
        <v>42395.573738425926</v>
      </c>
    </row>
    <row r="1121" spans="1:6">
      <c r="A1121" s="198" t="s">
        <v>1596</v>
      </c>
      <c r="B1121" s="235">
        <v>8.9999999999999993E-3</v>
      </c>
      <c r="C1121" t="s">
        <v>1324</v>
      </c>
      <c r="D1121" t="s">
        <v>313</v>
      </c>
      <c r="E1121" t="s">
        <v>922</v>
      </c>
      <c r="F1121" s="207">
        <v>42395.573738425926</v>
      </c>
    </row>
    <row r="1122" spans="1:6">
      <c r="A1122" s="198" t="s">
        <v>1317</v>
      </c>
      <c r="B1122" s="235">
        <v>0.1</v>
      </c>
      <c r="C1122" t="s">
        <v>1299</v>
      </c>
      <c r="D1122" t="s">
        <v>1300</v>
      </c>
      <c r="E1122" t="s">
        <v>922</v>
      </c>
      <c r="F1122" s="207">
        <v>42341.656828703701</v>
      </c>
    </row>
    <row r="1123" spans="1:6">
      <c r="A1123" s="198" t="s">
        <v>2175</v>
      </c>
      <c r="B1123" s="235">
        <v>0.1</v>
      </c>
      <c r="C1123" t="s">
        <v>2104</v>
      </c>
      <c r="D1123" t="s">
        <v>2105</v>
      </c>
      <c r="E1123" t="s">
        <v>922</v>
      </c>
      <c r="F1123" s="207">
        <v>43069.636192129627</v>
      </c>
    </row>
    <row r="1124" spans="1:6">
      <c r="A1124" s="198" t="s">
        <v>1597</v>
      </c>
      <c r="B1124" s="235">
        <v>8.9999999999999993E-3</v>
      </c>
      <c r="C1124" t="s">
        <v>1324</v>
      </c>
      <c r="D1124" t="s">
        <v>313</v>
      </c>
      <c r="E1124" t="s">
        <v>922</v>
      </c>
      <c r="F1124" s="207">
        <v>42395.573738425926</v>
      </c>
    </row>
    <row r="1125" spans="1:6">
      <c r="A1125" s="198" t="s">
        <v>2847</v>
      </c>
      <c r="B1125" s="235">
        <v>0.1</v>
      </c>
      <c r="C1125" t="s">
        <v>2709</v>
      </c>
      <c r="D1125" t="s">
        <v>2710</v>
      </c>
      <c r="E1125" t="s">
        <v>922</v>
      </c>
      <c r="F1125" s="207">
        <v>43664.69363425926</v>
      </c>
    </row>
    <row r="1126" spans="1:6">
      <c r="A1126" s="198" t="s">
        <v>1598</v>
      </c>
      <c r="B1126" s="235">
        <v>8.9999999999999993E-3</v>
      </c>
      <c r="C1126" t="s">
        <v>1324</v>
      </c>
      <c r="D1126" t="s">
        <v>313</v>
      </c>
      <c r="E1126" t="s">
        <v>922</v>
      </c>
      <c r="F1126" s="207">
        <v>42395.573738425926</v>
      </c>
    </row>
    <row r="1127" spans="1:6">
      <c r="A1127" s="198" t="s">
        <v>1599</v>
      </c>
      <c r="B1127" s="235">
        <v>8.9999999999999993E-3</v>
      </c>
      <c r="C1127" t="s">
        <v>1324</v>
      </c>
      <c r="D1127" t="s">
        <v>313</v>
      </c>
      <c r="E1127" t="s">
        <v>922</v>
      </c>
      <c r="F1127" s="207">
        <v>42395.573738425926</v>
      </c>
    </row>
    <row r="1128" spans="1:6">
      <c r="A1128" s="198" t="s">
        <v>1177</v>
      </c>
      <c r="B1128" s="235">
        <v>0.1</v>
      </c>
      <c r="C1128" t="s">
        <v>1125</v>
      </c>
      <c r="D1128" t="s">
        <v>1126</v>
      </c>
      <c r="E1128" t="s">
        <v>922</v>
      </c>
      <c r="F1128" s="207">
        <v>41620.479398148149</v>
      </c>
    </row>
    <row r="1129" spans="1:6">
      <c r="A1129" s="198" t="s">
        <v>1178</v>
      </c>
      <c r="B1129" s="235">
        <v>0.1</v>
      </c>
      <c r="C1129" t="s">
        <v>1125</v>
      </c>
      <c r="D1129" t="s">
        <v>1126</v>
      </c>
      <c r="E1129" t="s">
        <v>922</v>
      </c>
      <c r="F1129" s="207">
        <v>41620.479398148149</v>
      </c>
    </row>
    <row r="1130" spans="1:6">
      <c r="A1130" s="198" t="s">
        <v>1986</v>
      </c>
      <c r="B1130" s="235">
        <v>0.1</v>
      </c>
      <c r="C1130" t="s">
        <v>1972</v>
      </c>
      <c r="D1130" t="s">
        <v>2942</v>
      </c>
      <c r="E1130" t="s">
        <v>922</v>
      </c>
      <c r="F1130" s="207">
        <v>42347.582094907404</v>
      </c>
    </row>
    <row r="1131" spans="1:6">
      <c r="A1131" s="198" t="s">
        <v>1987</v>
      </c>
      <c r="B1131" s="235">
        <v>0.1</v>
      </c>
      <c r="C1131" t="s">
        <v>1972</v>
      </c>
      <c r="D1131" t="s">
        <v>2942</v>
      </c>
      <c r="E1131" t="s">
        <v>922</v>
      </c>
      <c r="F1131" s="207">
        <v>42347.582094907404</v>
      </c>
    </row>
    <row r="1132" spans="1:6">
      <c r="A1132" s="198" t="s">
        <v>1600</v>
      </c>
      <c r="B1132" s="235">
        <v>8.9999999999999993E-3</v>
      </c>
      <c r="C1132" t="s">
        <v>1324</v>
      </c>
      <c r="D1132" t="s">
        <v>313</v>
      </c>
      <c r="E1132" t="s">
        <v>922</v>
      </c>
      <c r="F1132" s="207">
        <v>42395.573738425926</v>
      </c>
    </row>
    <row r="1133" spans="1:6">
      <c r="A1133" s="198" t="s">
        <v>1601</v>
      </c>
      <c r="B1133" s="235">
        <v>8.9999999999999993E-3</v>
      </c>
      <c r="C1133" t="s">
        <v>1324</v>
      </c>
      <c r="D1133" t="s">
        <v>313</v>
      </c>
      <c r="E1133" t="s">
        <v>922</v>
      </c>
      <c r="F1133" s="207">
        <v>42395.573738425926</v>
      </c>
    </row>
    <row r="1134" spans="1:6">
      <c r="A1134" s="198" t="s">
        <v>1602</v>
      </c>
      <c r="B1134" s="235">
        <v>8.9999999999999993E-3</v>
      </c>
      <c r="C1134" t="s">
        <v>1324</v>
      </c>
      <c r="D1134" t="s">
        <v>313</v>
      </c>
      <c r="E1134" t="s">
        <v>922</v>
      </c>
      <c r="F1134" s="207">
        <v>42395.573738425926</v>
      </c>
    </row>
    <row r="1135" spans="1:6">
      <c r="A1135" s="198" t="s">
        <v>1603</v>
      </c>
      <c r="B1135" s="235">
        <v>8.9999999999999993E-3</v>
      </c>
      <c r="C1135" t="s">
        <v>1324</v>
      </c>
      <c r="D1135" t="s">
        <v>313</v>
      </c>
      <c r="E1135" t="s">
        <v>922</v>
      </c>
      <c r="F1135" s="207">
        <v>42395.573738425926</v>
      </c>
    </row>
    <row r="1136" spans="1:6">
      <c r="A1136" s="198" t="s">
        <v>1604</v>
      </c>
      <c r="B1136" s="235">
        <v>8.9999999999999993E-3</v>
      </c>
      <c r="C1136" t="s">
        <v>1324</v>
      </c>
      <c r="D1136" t="s">
        <v>313</v>
      </c>
      <c r="E1136" t="s">
        <v>922</v>
      </c>
      <c r="F1136" s="207">
        <v>42395.573738425926</v>
      </c>
    </row>
    <row r="1137" spans="1:6">
      <c r="A1137" s="198" t="s">
        <v>1605</v>
      </c>
      <c r="B1137" s="235">
        <v>8.9999999999999993E-3</v>
      </c>
      <c r="C1137" t="s">
        <v>1324</v>
      </c>
      <c r="D1137" t="s">
        <v>313</v>
      </c>
      <c r="E1137" t="s">
        <v>922</v>
      </c>
      <c r="F1137" s="207">
        <v>42395.573738425926</v>
      </c>
    </row>
    <row r="1138" spans="1:6">
      <c r="A1138" s="198" t="s">
        <v>1097</v>
      </c>
      <c r="B1138" s="235">
        <v>0.1</v>
      </c>
      <c r="C1138" t="s">
        <v>1076</v>
      </c>
      <c r="D1138" t="s">
        <v>2934</v>
      </c>
      <c r="E1138" t="s">
        <v>922</v>
      </c>
      <c r="F1138" s="207">
        <v>41241.558842592596</v>
      </c>
    </row>
    <row r="1139" spans="1:6">
      <c r="A1139" s="198" t="s">
        <v>2176</v>
      </c>
      <c r="B1139" s="235">
        <v>0.1</v>
      </c>
      <c r="C1139" t="s">
        <v>2104</v>
      </c>
      <c r="D1139" t="s">
        <v>2105</v>
      </c>
      <c r="E1139" t="s">
        <v>922</v>
      </c>
      <c r="F1139" s="207">
        <v>43069.636192129627</v>
      </c>
    </row>
    <row r="1140" spans="1:6">
      <c r="A1140" s="198" t="s">
        <v>1606</v>
      </c>
      <c r="B1140" s="235">
        <v>8.9999999999999993E-3</v>
      </c>
      <c r="C1140" t="s">
        <v>1324</v>
      </c>
      <c r="D1140" t="s">
        <v>313</v>
      </c>
      <c r="E1140" t="s">
        <v>922</v>
      </c>
      <c r="F1140" s="207">
        <v>42395.573738425926</v>
      </c>
    </row>
    <row r="1141" spans="1:6">
      <c r="A1141" s="198" t="s">
        <v>2204</v>
      </c>
      <c r="B1141" s="235">
        <v>0.1</v>
      </c>
      <c r="C1141" t="s">
        <v>2199</v>
      </c>
      <c r="D1141" t="s">
        <v>2935</v>
      </c>
      <c r="E1141" t="s">
        <v>922</v>
      </c>
      <c r="F1141" s="207">
        <v>44168.520844907405</v>
      </c>
    </row>
    <row r="1142" spans="1:6">
      <c r="A1142" s="198" t="s">
        <v>2848</v>
      </c>
      <c r="B1142" s="235">
        <v>0.1</v>
      </c>
      <c r="C1142" t="s">
        <v>2709</v>
      </c>
      <c r="D1142" t="s">
        <v>2710</v>
      </c>
      <c r="E1142" t="s">
        <v>922</v>
      </c>
      <c r="F1142" s="207">
        <v>43664.69363425926</v>
      </c>
    </row>
    <row r="1143" spans="1:6">
      <c r="A1143" s="198" t="s">
        <v>2177</v>
      </c>
      <c r="B1143" s="235">
        <v>0.1</v>
      </c>
      <c r="C1143" t="s">
        <v>2104</v>
      </c>
      <c r="D1143" t="s">
        <v>2105</v>
      </c>
      <c r="E1143" t="s">
        <v>922</v>
      </c>
      <c r="F1143" s="207">
        <v>43069.636192129627</v>
      </c>
    </row>
    <row r="1144" spans="1:6">
      <c r="A1144" s="198" t="s">
        <v>2849</v>
      </c>
      <c r="B1144" s="235">
        <v>0.1</v>
      </c>
      <c r="C1144" t="s">
        <v>2709</v>
      </c>
      <c r="D1144" t="s">
        <v>2710</v>
      </c>
      <c r="E1144" t="s">
        <v>922</v>
      </c>
      <c r="F1144" s="207">
        <v>43664.69363425926</v>
      </c>
    </row>
    <row r="1145" spans="1:6">
      <c r="A1145" s="198" t="s">
        <v>2958</v>
      </c>
      <c r="B1145" s="235">
        <v>0.1</v>
      </c>
      <c r="C1145" t="s">
        <v>2924</v>
      </c>
      <c r="D1145" t="s">
        <v>2925</v>
      </c>
      <c r="E1145" t="s">
        <v>922</v>
      </c>
      <c r="F1145" s="207">
        <v>44168.51153935185</v>
      </c>
    </row>
    <row r="1146" spans="1:6">
      <c r="A1146" s="198" t="s">
        <v>1019</v>
      </c>
      <c r="B1146" s="235">
        <v>0.01</v>
      </c>
      <c r="C1146" t="s">
        <v>940</v>
      </c>
      <c r="D1146" t="s">
        <v>309</v>
      </c>
      <c r="E1146" t="s">
        <v>922</v>
      </c>
      <c r="F1146" s="207">
        <v>44168.620891203704</v>
      </c>
    </row>
    <row r="1147" spans="1:6">
      <c r="A1147" s="198" t="s">
        <v>1285</v>
      </c>
      <c r="B1147" s="235">
        <v>0.1</v>
      </c>
      <c r="C1147" t="s">
        <v>1184</v>
      </c>
      <c r="D1147" t="s">
        <v>1185</v>
      </c>
      <c r="E1147" t="s">
        <v>922</v>
      </c>
      <c r="F1147" s="207">
        <v>41620.491724537038</v>
      </c>
    </row>
    <row r="1148" spans="1:6">
      <c r="A1148" s="198" t="s">
        <v>1286</v>
      </c>
      <c r="B1148" s="235">
        <v>0.1</v>
      </c>
      <c r="C1148" t="s">
        <v>1184</v>
      </c>
      <c r="D1148" t="s">
        <v>1185</v>
      </c>
      <c r="E1148" t="s">
        <v>922</v>
      </c>
      <c r="F1148" s="207">
        <v>41620.491724537038</v>
      </c>
    </row>
    <row r="1149" spans="1:6">
      <c r="A1149" s="198" t="s">
        <v>1287</v>
      </c>
      <c r="B1149" s="235">
        <v>0.1</v>
      </c>
      <c r="C1149" t="s">
        <v>1184</v>
      </c>
      <c r="D1149" t="s">
        <v>1185</v>
      </c>
      <c r="E1149" t="s">
        <v>922</v>
      </c>
      <c r="F1149" s="207">
        <v>41620.491724537038</v>
      </c>
    </row>
    <row r="1150" spans="1:6">
      <c r="A1150" s="198" t="s">
        <v>926</v>
      </c>
      <c r="B1150" s="235">
        <v>0.1</v>
      </c>
      <c r="C1150" t="s">
        <v>2718</v>
      </c>
      <c r="D1150" t="s">
        <v>417</v>
      </c>
      <c r="E1150" t="s">
        <v>922</v>
      </c>
      <c r="F1150" s="207"/>
    </row>
    <row r="1151" spans="1:6">
      <c r="A1151" s="198" t="s">
        <v>1060</v>
      </c>
      <c r="B1151" s="235">
        <v>0.1</v>
      </c>
      <c r="C1151" t="s">
        <v>1036</v>
      </c>
      <c r="D1151" t="s">
        <v>1037</v>
      </c>
      <c r="E1151" t="s">
        <v>922</v>
      </c>
      <c r="F1151" s="207">
        <v>41620.478402777779</v>
      </c>
    </row>
    <row r="1152" spans="1:6">
      <c r="A1152" s="198" t="s">
        <v>2850</v>
      </c>
      <c r="B1152" s="235">
        <v>0.1</v>
      </c>
      <c r="C1152" t="s">
        <v>2709</v>
      </c>
      <c r="D1152" t="s">
        <v>2710</v>
      </c>
      <c r="E1152" t="s">
        <v>922</v>
      </c>
      <c r="F1152" s="207">
        <v>43664.69363425926</v>
      </c>
    </row>
    <row r="1153" spans="1:6">
      <c r="A1153" s="198" t="s">
        <v>1607</v>
      </c>
      <c r="B1153" s="235">
        <v>8.9999999999999993E-3</v>
      </c>
      <c r="C1153" t="s">
        <v>1324</v>
      </c>
      <c r="D1153" t="s">
        <v>313</v>
      </c>
      <c r="E1153" t="s">
        <v>922</v>
      </c>
      <c r="F1153" s="207">
        <v>42395.573738425926</v>
      </c>
    </row>
    <row r="1154" spans="1:6">
      <c r="A1154" s="198" t="s">
        <v>1608</v>
      </c>
      <c r="B1154" s="235">
        <v>8.9999999999999993E-3</v>
      </c>
      <c r="C1154" t="s">
        <v>1324</v>
      </c>
      <c r="D1154" t="s">
        <v>313</v>
      </c>
      <c r="E1154" t="s">
        <v>922</v>
      </c>
      <c r="F1154" s="207">
        <v>42395.573738425926</v>
      </c>
    </row>
    <row r="1155" spans="1:6">
      <c r="A1155" s="198" t="s">
        <v>1933</v>
      </c>
      <c r="B1155" s="235">
        <v>0.02</v>
      </c>
      <c r="C1155" t="s">
        <v>1757</v>
      </c>
      <c r="D1155" t="s">
        <v>315</v>
      </c>
      <c r="E1155" t="s">
        <v>922</v>
      </c>
      <c r="F1155" s="207">
        <v>42347.501400462963</v>
      </c>
    </row>
    <row r="1156" spans="1:6">
      <c r="A1156" s="198" t="s">
        <v>1609</v>
      </c>
      <c r="B1156" s="235">
        <v>8.9999999999999993E-3</v>
      </c>
      <c r="C1156" t="s">
        <v>1324</v>
      </c>
      <c r="D1156" t="s">
        <v>313</v>
      </c>
      <c r="E1156" t="s">
        <v>922</v>
      </c>
      <c r="F1156" s="207">
        <v>42395.573738425926</v>
      </c>
    </row>
    <row r="1157" spans="1:6">
      <c r="A1157" s="198" t="s">
        <v>2959</v>
      </c>
      <c r="B1157" s="235">
        <v>0.1</v>
      </c>
      <c r="C1157" t="s">
        <v>2724</v>
      </c>
      <c r="D1157" t="s">
        <v>2725</v>
      </c>
      <c r="E1157" t="s">
        <v>922</v>
      </c>
      <c r="F1157" s="207">
        <v>44168.645949074074</v>
      </c>
    </row>
    <row r="1158" spans="1:6">
      <c r="A1158" s="198" t="s">
        <v>2006</v>
      </c>
      <c r="B1158" s="235">
        <v>0.1</v>
      </c>
      <c r="C1158" t="s">
        <v>1989</v>
      </c>
      <c r="D1158" t="s">
        <v>1990</v>
      </c>
      <c r="E1158" t="s">
        <v>922</v>
      </c>
      <c r="F1158" s="207">
        <v>44168.475694444445</v>
      </c>
    </row>
    <row r="1159" spans="1:6">
      <c r="A1159" s="198" t="s">
        <v>1934</v>
      </c>
      <c r="B1159" s="235">
        <v>0.02</v>
      </c>
      <c r="C1159" t="s">
        <v>1757</v>
      </c>
      <c r="D1159" t="s">
        <v>315</v>
      </c>
      <c r="E1159" t="s">
        <v>922</v>
      </c>
      <c r="F1159" s="207">
        <v>42347.501400462963</v>
      </c>
    </row>
    <row r="1160" spans="1:6">
      <c r="A1160" s="198" t="s">
        <v>1610</v>
      </c>
      <c r="B1160" s="235">
        <v>8.9999999999999993E-3</v>
      </c>
      <c r="C1160" t="s">
        <v>1324</v>
      </c>
      <c r="D1160" t="s">
        <v>313</v>
      </c>
      <c r="E1160" t="s">
        <v>922</v>
      </c>
      <c r="F1160" s="207">
        <v>42395.573738425926</v>
      </c>
    </row>
    <row r="1161" spans="1:6">
      <c r="A1161" s="198" t="s">
        <v>2851</v>
      </c>
      <c r="B1161" s="235">
        <v>0.1</v>
      </c>
      <c r="C1161" t="s">
        <v>2709</v>
      </c>
      <c r="D1161" t="s">
        <v>2710</v>
      </c>
      <c r="E1161" t="s">
        <v>922</v>
      </c>
      <c r="F1161" s="207">
        <v>43664.69363425926</v>
      </c>
    </row>
    <row r="1162" spans="1:6">
      <c r="A1162" s="198" t="s">
        <v>2852</v>
      </c>
      <c r="B1162" s="235">
        <v>0.1</v>
      </c>
      <c r="C1162" t="s">
        <v>2709</v>
      </c>
      <c r="D1162" t="s">
        <v>2710</v>
      </c>
      <c r="E1162" t="s">
        <v>922</v>
      </c>
      <c r="F1162" s="207">
        <v>43664.69363425926</v>
      </c>
    </row>
    <row r="1163" spans="1:6">
      <c r="A1163" s="198" t="s">
        <v>1098</v>
      </c>
      <c r="B1163" s="235">
        <v>0.1</v>
      </c>
      <c r="C1163" t="s">
        <v>1076</v>
      </c>
      <c r="D1163" t="s">
        <v>2934</v>
      </c>
      <c r="E1163" t="s">
        <v>922</v>
      </c>
      <c r="F1163" s="207">
        <v>41241.558842592596</v>
      </c>
    </row>
    <row r="1164" spans="1:6">
      <c r="A1164" s="198" t="s">
        <v>2853</v>
      </c>
      <c r="B1164" s="235">
        <v>0.1</v>
      </c>
      <c r="C1164" t="s">
        <v>2709</v>
      </c>
      <c r="D1164" t="s">
        <v>2710</v>
      </c>
      <c r="E1164" t="s">
        <v>922</v>
      </c>
      <c r="F1164" s="207">
        <v>43664.69363425926</v>
      </c>
    </row>
    <row r="1165" spans="1:6">
      <c r="A1165" s="198" t="s">
        <v>1179</v>
      </c>
      <c r="B1165" s="235">
        <v>0.1</v>
      </c>
      <c r="C1165" t="s">
        <v>1125</v>
      </c>
      <c r="D1165" t="s">
        <v>1126</v>
      </c>
      <c r="E1165" t="s">
        <v>922</v>
      </c>
      <c r="F1165" s="207">
        <v>41620.479398148149</v>
      </c>
    </row>
    <row r="1166" spans="1:6">
      <c r="A1166" s="198" t="s">
        <v>2854</v>
      </c>
      <c r="B1166" s="235">
        <v>0.1</v>
      </c>
      <c r="C1166" t="s">
        <v>2712</v>
      </c>
      <c r="D1166" t="s">
        <v>2713</v>
      </c>
      <c r="E1166" t="s">
        <v>922</v>
      </c>
      <c r="F1166" s="207">
        <v>44173.373749999999</v>
      </c>
    </row>
    <row r="1167" spans="1:6">
      <c r="A1167" s="198" t="s">
        <v>2057</v>
      </c>
      <c r="B1167" s="235">
        <v>0.1</v>
      </c>
      <c r="C1167" t="s">
        <v>2012</v>
      </c>
      <c r="D1167" t="s">
        <v>2921</v>
      </c>
      <c r="E1167" t="s">
        <v>922</v>
      </c>
      <c r="F1167" s="207">
        <v>44168.631655092591</v>
      </c>
    </row>
    <row r="1168" spans="1:6">
      <c r="A1168" s="198" t="s">
        <v>1611</v>
      </c>
      <c r="B1168" s="235">
        <v>8.9999999999999993E-3</v>
      </c>
      <c r="C1168" t="s">
        <v>1324</v>
      </c>
      <c r="D1168" t="s">
        <v>313</v>
      </c>
      <c r="E1168" t="s">
        <v>922</v>
      </c>
      <c r="F1168" s="207">
        <v>42395.573738425926</v>
      </c>
    </row>
    <row r="1169" spans="1:6">
      <c r="A1169" s="198" t="s">
        <v>2178</v>
      </c>
      <c r="B1169" s="235">
        <v>0.1</v>
      </c>
      <c r="C1169" t="s">
        <v>2104</v>
      </c>
      <c r="D1169" t="s">
        <v>2105</v>
      </c>
      <c r="E1169" t="s">
        <v>922</v>
      </c>
      <c r="F1169" s="207">
        <v>43069.636192129627</v>
      </c>
    </row>
    <row r="1170" spans="1:6">
      <c r="A1170" s="198" t="s">
        <v>2179</v>
      </c>
      <c r="B1170" s="235">
        <v>0.1</v>
      </c>
      <c r="C1170" t="s">
        <v>2104</v>
      </c>
      <c r="D1170" t="s">
        <v>2105</v>
      </c>
      <c r="E1170" t="s">
        <v>922</v>
      </c>
      <c r="F1170" s="207">
        <v>43069.636192129627</v>
      </c>
    </row>
    <row r="1171" spans="1:6">
      <c r="A1171" s="198" t="s">
        <v>2180</v>
      </c>
      <c r="B1171" s="235">
        <v>0.1</v>
      </c>
      <c r="C1171" t="s">
        <v>2104</v>
      </c>
      <c r="D1171" t="s">
        <v>2105</v>
      </c>
      <c r="E1171" t="s">
        <v>922</v>
      </c>
      <c r="F1171" s="207">
        <v>43069.636192129627</v>
      </c>
    </row>
    <row r="1172" spans="1:6">
      <c r="A1172" s="198" t="s">
        <v>2181</v>
      </c>
      <c r="B1172" s="235">
        <v>0.1</v>
      </c>
      <c r="C1172" t="s">
        <v>2104</v>
      </c>
      <c r="D1172" t="s">
        <v>2105</v>
      </c>
      <c r="E1172" t="s">
        <v>922</v>
      </c>
      <c r="F1172" s="207">
        <v>43069.636192129627</v>
      </c>
    </row>
    <row r="1173" spans="1:6">
      <c r="A1173" s="198" t="s">
        <v>2182</v>
      </c>
      <c r="B1173" s="235">
        <v>0.1</v>
      </c>
      <c r="C1173" t="s">
        <v>2104</v>
      </c>
      <c r="D1173" t="s">
        <v>2105</v>
      </c>
      <c r="E1173" t="s">
        <v>922</v>
      </c>
      <c r="F1173" s="207">
        <v>43069.636192129627</v>
      </c>
    </row>
    <row r="1174" spans="1:6">
      <c r="A1174" s="198" t="s">
        <v>2183</v>
      </c>
      <c r="B1174" s="235">
        <v>0.1</v>
      </c>
      <c r="C1174" t="s">
        <v>2104</v>
      </c>
      <c r="D1174" t="s">
        <v>2105</v>
      </c>
      <c r="E1174" t="s">
        <v>922</v>
      </c>
      <c r="F1174" s="207">
        <v>43069.636192129627</v>
      </c>
    </row>
    <row r="1175" spans="1:6">
      <c r="A1175" s="198" t="s">
        <v>2184</v>
      </c>
      <c r="B1175" s="235">
        <v>0.1</v>
      </c>
      <c r="C1175" t="s">
        <v>2104</v>
      </c>
      <c r="D1175" t="s">
        <v>2105</v>
      </c>
      <c r="E1175" t="s">
        <v>922</v>
      </c>
      <c r="F1175" s="207">
        <v>43069.636192129627</v>
      </c>
    </row>
    <row r="1176" spans="1:6">
      <c r="A1176" s="198" t="s">
        <v>2185</v>
      </c>
      <c r="B1176" s="235">
        <v>0.1</v>
      </c>
      <c r="C1176" t="s">
        <v>2104</v>
      </c>
      <c r="D1176" t="s">
        <v>2105</v>
      </c>
      <c r="E1176" t="s">
        <v>922</v>
      </c>
      <c r="F1176" s="207">
        <v>43069.636192129627</v>
      </c>
    </row>
    <row r="1177" spans="1:6">
      <c r="A1177" s="198" t="s">
        <v>2186</v>
      </c>
      <c r="B1177" s="235">
        <v>0.1</v>
      </c>
      <c r="C1177" t="s">
        <v>2104</v>
      </c>
      <c r="D1177" t="s">
        <v>2105</v>
      </c>
      <c r="E1177" t="s">
        <v>922</v>
      </c>
      <c r="F1177" s="207">
        <v>43069.636192129627</v>
      </c>
    </row>
    <row r="1178" spans="1:6">
      <c r="A1178" s="198" t="s">
        <v>2058</v>
      </c>
      <c r="B1178" s="235">
        <v>0.1</v>
      </c>
      <c r="C1178" t="s">
        <v>2012</v>
      </c>
      <c r="D1178" t="s">
        <v>2921</v>
      </c>
      <c r="E1178" t="s">
        <v>922</v>
      </c>
      <c r="F1178" s="207">
        <v>44168.631655092591</v>
      </c>
    </row>
    <row r="1179" spans="1:6">
      <c r="A1179" s="198" t="s">
        <v>1612</v>
      </c>
      <c r="B1179" s="235">
        <v>8.9999999999999993E-3</v>
      </c>
      <c r="C1179" t="s">
        <v>1324</v>
      </c>
      <c r="D1179" t="s">
        <v>313</v>
      </c>
      <c r="E1179" t="s">
        <v>922</v>
      </c>
      <c r="F1179" s="207">
        <v>42395.573738425926</v>
      </c>
    </row>
    <row r="1180" spans="1:6">
      <c r="A1180" s="198" t="s">
        <v>2187</v>
      </c>
      <c r="B1180" s="235">
        <v>0.1</v>
      </c>
      <c r="C1180" t="s">
        <v>2104</v>
      </c>
      <c r="D1180" t="s">
        <v>2105</v>
      </c>
      <c r="E1180" t="s">
        <v>922</v>
      </c>
      <c r="F1180" s="207">
        <v>43069.636192129627</v>
      </c>
    </row>
    <row r="1181" spans="1:6">
      <c r="A1181" s="198" t="s">
        <v>1613</v>
      </c>
      <c r="B1181" s="235">
        <v>8.9999999999999993E-3</v>
      </c>
      <c r="C1181" t="s">
        <v>1324</v>
      </c>
      <c r="D1181" t="s">
        <v>313</v>
      </c>
      <c r="E1181" t="s">
        <v>922</v>
      </c>
      <c r="F1181" s="207">
        <v>42395.573738425926</v>
      </c>
    </row>
    <row r="1182" spans="1:6">
      <c r="A1182" s="198" t="s">
        <v>1935</v>
      </c>
      <c r="B1182" s="235">
        <v>0.02</v>
      </c>
      <c r="C1182" t="s">
        <v>1757</v>
      </c>
      <c r="D1182" t="s">
        <v>315</v>
      </c>
      <c r="E1182" t="s">
        <v>922</v>
      </c>
      <c r="F1182" s="207">
        <v>42347.501400462963</v>
      </c>
    </row>
    <row r="1183" spans="1:6">
      <c r="A1183" s="198" t="s">
        <v>1020</v>
      </c>
      <c r="B1183" s="235">
        <v>0.01</v>
      </c>
      <c r="C1183" t="s">
        <v>940</v>
      </c>
      <c r="D1183" t="s">
        <v>309</v>
      </c>
      <c r="E1183" t="s">
        <v>922</v>
      </c>
      <c r="F1183" s="207">
        <v>44168.620891203704</v>
      </c>
    </row>
    <row r="1184" spans="1:6">
      <c r="A1184" s="198" t="s">
        <v>2551</v>
      </c>
      <c r="B1184" s="235">
        <v>8.9999999999999993E-3</v>
      </c>
      <c r="C1184" t="s">
        <v>1324</v>
      </c>
      <c r="D1184" t="s">
        <v>313</v>
      </c>
      <c r="E1184" t="s">
        <v>922</v>
      </c>
      <c r="F1184" s="207">
        <v>42395.573738425926</v>
      </c>
    </row>
    <row r="1185" spans="1:6">
      <c r="A1185" s="198" t="s">
        <v>1614</v>
      </c>
      <c r="B1185" s="235">
        <v>8.9999999999999993E-3</v>
      </c>
      <c r="C1185" t="s">
        <v>1324</v>
      </c>
      <c r="D1185" t="s">
        <v>313</v>
      </c>
      <c r="E1185" t="s">
        <v>922</v>
      </c>
      <c r="F1185" s="207">
        <v>42395.573738425926</v>
      </c>
    </row>
    <row r="1186" spans="1:6">
      <c r="A1186" s="198" t="s">
        <v>1615</v>
      </c>
      <c r="B1186" s="235">
        <v>8.9999999999999993E-3</v>
      </c>
      <c r="C1186" t="s">
        <v>1324</v>
      </c>
      <c r="D1186" t="s">
        <v>313</v>
      </c>
      <c r="E1186" t="s">
        <v>922</v>
      </c>
      <c r="F1186" s="207">
        <v>42395.573738425926</v>
      </c>
    </row>
    <row r="1187" spans="1:6">
      <c r="A1187" s="198" t="s">
        <v>1616</v>
      </c>
      <c r="B1187" s="235">
        <v>8.9999999999999993E-3</v>
      </c>
      <c r="C1187" t="s">
        <v>1324</v>
      </c>
      <c r="D1187" t="s">
        <v>313</v>
      </c>
      <c r="E1187" t="s">
        <v>922</v>
      </c>
      <c r="F1187" s="207">
        <v>42395.573738425926</v>
      </c>
    </row>
    <row r="1188" spans="1:6">
      <c r="A1188" s="198" t="s">
        <v>2855</v>
      </c>
      <c r="B1188" s="235">
        <v>0.1</v>
      </c>
      <c r="C1188" t="s">
        <v>2709</v>
      </c>
      <c r="D1188" t="s">
        <v>2710</v>
      </c>
      <c r="E1188" t="s">
        <v>922</v>
      </c>
      <c r="F1188" s="207">
        <v>43664.69363425926</v>
      </c>
    </row>
    <row r="1189" spans="1:6">
      <c r="A1189" s="198" t="s">
        <v>1061</v>
      </c>
      <c r="B1189" s="235">
        <v>0.1</v>
      </c>
      <c r="C1189" t="s">
        <v>1036</v>
      </c>
      <c r="D1189" t="s">
        <v>1037</v>
      </c>
      <c r="E1189" t="s">
        <v>922</v>
      </c>
      <c r="F1189" s="207">
        <v>41620.478402777779</v>
      </c>
    </row>
    <row r="1190" spans="1:6">
      <c r="A1190" s="198" t="s">
        <v>1936</v>
      </c>
      <c r="B1190" s="235">
        <v>0.02</v>
      </c>
      <c r="C1190" t="s">
        <v>1757</v>
      </c>
      <c r="D1190" t="s">
        <v>315</v>
      </c>
      <c r="E1190" t="s">
        <v>922</v>
      </c>
      <c r="F1190" s="207">
        <v>42347.501400462963</v>
      </c>
    </row>
    <row r="1191" spans="1:6">
      <c r="A1191" s="226" t="s">
        <v>1617</v>
      </c>
      <c r="B1191" s="235">
        <v>8.9999999999999993E-3</v>
      </c>
      <c r="C1191" t="s">
        <v>1324</v>
      </c>
      <c r="D1191" t="s">
        <v>313</v>
      </c>
      <c r="E1191" t="s">
        <v>922</v>
      </c>
      <c r="F1191" s="207">
        <v>42395.573738425926</v>
      </c>
    </row>
    <row r="1192" spans="1:6">
      <c r="A1192" s="198" t="s">
        <v>1062</v>
      </c>
      <c r="B1192" s="235">
        <v>0.1</v>
      </c>
      <c r="C1192" t="s">
        <v>1036</v>
      </c>
      <c r="D1192" t="s">
        <v>1037</v>
      </c>
      <c r="E1192" t="s">
        <v>922</v>
      </c>
      <c r="F1192" s="207">
        <v>41620.478402777779</v>
      </c>
    </row>
    <row r="1193" spans="1:6">
      <c r="A1193" s="198" t="s">
        <v>2856</v>
      </c>
      <c r="B1193" s="235">
        <v>0.1</v>
      </c>
      <c r="C1193" t="s">
        <v>2718</v>
      </c>
      <c r="D1193" t="s">
        <v>2857</v>
      </c>
      <c r="E1193" t="s">
        <v>922</v>
      </c>
      <c r="F1193" s="207"/>
    </row>
    <row r="1194" spans="1:6">
      <c r="A1194" s="198" t="s">
        <v>1318</v>
      </c>
      <c r="B1194" s="235">
        <v>0.1</v>
      </c>
      <c r="C1194" t="s">
        <v>1299</v>
      </c>
      <c r="D1194" t="s">
        <v>1300</v>
      </c>
      <c r="E1194" t="s">
        <v>922</v>
      </c>
      <c r="F1194" s="207">
        <v>42341.656828703701</v>
      </c>
    </row>
    <row r="1195" spans="1:6">
      <c r="A1195" s="198" t="s">
        <v>2188</v>
      </c>
      <c r="B1195" s="235">
        <v>0.1</v>
      </c>
      <c r="C1195" t="s">
        <v>2104</v>
      </c>
      <c r="D1195" t="s">
        <v>2105</v>
      </c>
      <c r="E1195" t="s">
        <v>922</v>
      </c>
      <c r="F1195" s="207">
        <v>43069.636192129627</v>
      </c>
    </row>
    <row r="1196" spans="1:6">
      <c r="A1196" s="198" t="s">
        <v>2059</v>
      </c>
      <c r="B1196" s="235">
        <v>0.1</v>
      </c>
      <c r="C1196" t="s">
        <v>2012</v>
      </c>
      <c r="D1196" t="s">
        <v>2921</v>
      </c>
      <c r="E1196" t="s">
        <v>922</v>
      </c>
      <c r="F1196" s="207">
        <v>44168.631655092591</v>
      </c>
    </row>
    <row r="1197" spans="1:6">
      <c r="A1197" s="198" t="s">
        <v>1181</v>
      </c>
      <c r="B1197" s="235">
        <v>0.1</v>
      </c>
      <c r="C1197" t="s">
        <v>1125</v>
      </c>
      <c r="D1197" t="s">
        <v>1126</v>
      </c>
      <c r="E1197" t="s">
        <v>922</v>
      </c>
      <c r="F1197" s="207">
        <v>41620.479398148149</v>
      </c>
    </row>
    <row r="1198" spans="1:6">
      <c r="A1198" s="198" t="s">
        <v>1319</v>
      </c>
      <c r="B1198" s="235">
        <v>0.1</v>
      </c>
      <c r="C1198" t="s">
        <v>1299</v>
      </c>
      <c r="D1198" t="s">
        <v>1300</v>
      </c>
      <c r="E1198" t="s">
        <v>922</v>
      </c>
      <c r="F1198" s="207">
        <v>42341.656828703701</v>
      </c>
    </row>
    <row r="1199" spans="1:6">
      <c r="A1199" s="198" t="s">
        <v>1320</v>
      </c>
      <c r="B1199" s="235">
        <v>0.1</v>
      </c>
      <c r="C1199" t="s">
        <v>1299</v>
      </c>
      <c r="D1199" t="s">
        <v>1300</v>
      </c>
      <c r="E1199" t="s">
        <v>922</v>
      </c>
      <c r="F1199" s="207">
        <v>42341.656828703701</v>
      </c>
    </row>
    <row r="1200" spans="1:6">
      <c r="A1200" s="198" t="s">
        <v>1288</v>
      </c>
      <c r="B1200" s="235">
        <v>0.1</v>
      </c>
      <c r="C1200" t="s">
        <v>1184</v>
      </c>
      <c r="D1200" t="s">
        <v>1185</v>
      </c>
      <c r="E1200" t="s">
        <v>922</v>
      </c>
      <c r="F1200" s="207">
        <v>41620.491724537038</v>
      </c>
    </row>
    <row r="1201" spans="1:6">
      <c r="A1201" s="198" t="s">
        <v>1289</v>
      </c>
      <c r="B1201" s="235">
        <v>0.1</v>
      </c>
      <c r="C1201" t="s">
        <v>1184</v>
      </c>
      <c r="D1201" t="s">
        <v>1185</v>
      </c>
      <c r="E1201" t="s">
        <v>922</v>
      </c>
      <c r="F1201" s="207">
        <v>41620.491724537038</v>
      </c>
    </row>
    <row r="1202" spans="1:6">
      <c r="A1202" s="198" t="s">
        <v>1937</v>
      </c>
      <c r="B1202" s="235">
        <v>0.02</v>
      </c>
      <c r="C1202" t="s">
        <v>1757</v>
      </c>
      <c r="D1202" t="s">
        <v>315</v>
      </c>
      <c r="E1202" t="s">
        <v>922</v>
      </c>
      <c r="F1202" s="207">
        <v>42347.501400462963</v>
      </c>
    </row>
    <row r="1203" spans="1:6">
      <c r="A1203" s="198" t="s">
        <v>1321</v>
      </c>
      <c r="B1203" s="235">
        <v>0.1</v>
      </c>
      <c r="C1203" t="s">
        <v>1299</v>
      </c>
      <c r="D1203" t="s">
        <v>1300</v>
      </c>
      <c r="E1203" t="s">
        <v>922</v>
      </c>
      <c r="F1203" s="207">
        <v>42341.656828703701</v>
      </c>
    </row>
    <row r="1204" spans="1:6">
      <c r="A1204" s="198" t="s">
        <v>1938</v>
      </c>
      <c r="B1204" s="235">
        <v>0.02</v>
      </c>
      <c r="C1204" t="s">
        <v>1757</v>
      </c>
      <c r="D1204" t="s">
        <v>315</v>
      </c>
      <c r="E1204" t="s">
        <v>922</v>
      </c>
      <c r="F1204" s="207">
        <v>42347.501400462963</v>
      </c>
    </row>
    <row r="1205" spans="1:6">
      <c r="A1205" s="198" t="s">
        <v>1063</v>
      </c>
      <c r="B1205" s="235">
        <v>0.1</v>
      </c>
      <c r="C1205" t="s">
        <v>1036</v>
      </c>
      <c r="D1205" t="s">
        <v>1037</v>
      </c>
      <c r="E1205" t="s">
        <v>922</v>
      </c>
      <c r="F1205" s="207">
        <v>41620.478402777779</v>
      </c>
    </row>
    <row r="1206" spans="1:6">
      <c r="A1206" s="198" t="s">
        <v>1290</v>
      </c>
      <c r="B1206" s="235">
        <v>0.1</v>
      </c>
      <c r="C1206" t="s">
        <v>1184</v>
      </c>
      <c r="D1206" t="s">
        <v>1185</v>
      </c>
      <c r="E1206" t="s">
        <v>922</v>
      </c>
      <c r="F1206" s="207">
        <v>41620.491724537038</v>
      </c>
    </row>
    <row r="1207" spans="1:6">
      <c r="A1207" s="198" t="s">
        <v>1064</v>
      </c>
      <c r="B1207" s="235">
        <v>0.1</v>
      </c>
      <c r="C1207" t="s">
        <v>1036</v>
      </c>
      <c r="D1207" t="s">
        <v>1037</v>
      </c>
      <c r="E1207" t="s">
        <v>922</v>
      </c>
      <c r="F1207" s="207">
        <v>41620.478402777779</v>
      </c>
    </row>
    <row r="1208" spans="1:6">
      <c r="A1208" s="198" t="s">
        <v>1065</v>
      </c>
      <c r="B1208" s="235">
        <v>0.1</v>
      </c>
      <c r="C1208" t="s">
        <v>1036</v>
      </c>
      <c r="D1208" t="s">
        <v>1037</v>
      </c>
      <c r="E1208" t="s">
        <v>922</v>
      </c>
      <c r="F1208" s="207">
        <v>41620.478402777779</v>
      </c>
    </row>
    <row r="1209" spans="1:6">
      <c r="A1209" s="198" t="s">
        <v>1066</v>
      </c>
      <c r="B1209" s="235">
        <v>0.1</v>
      </c>
      <c r="C1209" t="s">
        <v>1036</v>
      </c>
      <c r="D1209" t="s">
        <v>1037</v>
      </c>
      <c r="E1209" t="s">
        <v>922</v>
      </c>
      <c r="F1209" s="207">
        <v>41620.478402777779</v>
      </c>
    </row>
    <row r="1210" spans="1:6">
      <c r="A1210" s="198" t="s">
        <v>1618</v>
      </c>
      <c r="B1210" s="235">
        <v>8.9999999999999993E-3</v>
      </c>
      <c r="C1210" t="s">
        <v>1324</v>
      </c>
      <c r="D1210" t="s">
        <v>313</v>
      </c>
      <c r="E1210" t="s">
        <v>922</v>
      </c>
      <c r="F1210" s="207">
        <v>42395.573738425926</v>
      </c>
    </row>
    <row r="1211" spans="1:6">
      <c r="A1211" s="198" t="s">
        <v>1619</v>
      </c>
      <c r="B1211" s="235">
        <v>8.9999999999999993E-3</v>
      </c>
      <c r="C1211" t="s">
        <v>1324</v>
      </c>
      <c r="D1211" t="s">
        <v>313</v>
      </c>
      <c r="E1211" t="s">
        <v>922</v>
      </c>
      <c r="F1211" s="207">
        <v>42395.573738425926</v>
      </c>
    </row>
    <row r="1212" spans="1:6">
      <c r="A1212" s="198" t="s">
        <v>1180</v>
      </c>
      <c r="B1212" s="235">
        <v>0.1</v>
      </c>
      <c r="C1212" t="s">
        <v>1125</v>
      </c>
      <c r="D1212" t="s">
        <v>1126</v>
      </c>
      <c r="E1212" t="s">
        <v>922</v>
      </c>
      <c r="F1212" s="207">
        <v>41620.479398148149</v>
      </c>
    </row>
    <row r="1213" spans="1:6">
      <c r="A1213" s="198" t="s">
        <v>1291</v>
      </c>
      <c r="B1213" s="235">
        <v>0.1</v>
      </c>
      <c r="C1213" t="s">
        <v>1184</v>
      </c>
      <c r="D1213" t="s">
        <v>1185</v>
      </c>
      <c r="E1213" t="s">
        <v>922</v>
      </c>
      <c r="F1213" s="207">
        <v>41620.491724537038</v>
      </c>
    </row>
    <row r="1214" spans="1:6">
      <c r="A1214" s="198" t="s">
        <v>1067</v>
      </c>
      <c r="B1214" s="235">
        <v>0.1</v>
      </c>
      <c r="C1214" t="s">
        <v>1036</v>
      </c>
      <c r="D1214" t="s">
        <v>1037</v>
      </c>
      <c r="E1214" t="s">
        <v>922</v>
      </c>
      <c r="F1214" s="207">
        <v>41620.478402777779</v>
      </c>
    </row>
    <row r="1215" spans="1:6">
      <c r="A1215" s="198" t="s">
        <v>1068</v>
      </c>
      <c r="B1215" s="235">
        <v>0.1</v>
      </c>
      <c r="C1215" t="s">
        <v>1036</v>
      </c>
      <c r="D1215" t="s">
        <v>1037</v>
      </c>
      <c r="E1215" t="s">
        <v>922</v>
      </c>
      <c r="F1215" s="207">
        <v>41620.478402777779</v>
      </c>
    </row>
    <row r="1216" spans="1:6">
      <c r="A1216" s="198" t="s">
        <v>1069</v>
      </c>
      <c r="B1216" s="235">
        <v>0.1</v>
      </c>
      <c r="C1216" t="s">
        <v>1036</v>
      </c>
      <c r="D1216" t="s">
        <v>1037</v>
      </c>
      <c r="E1216" t="s">
        <v>922</v>
      </c>
      <c r="F1216" s="207">
        <v>41620.478402777779</v>
      </c>
    </row>
    <row r="1217" spans="1:6">
      <c r="A1217" s="198" t="s">
        <v>1070</v>
      </c>
      <c r="B1217" s="235">
        <v>0.1</v>
      </c>
      <c r="C1217" t="s">
        <v>1036</v>
      </c>
      <c r="D1217" t="s">
        <v>1037</v>
      </c>
      <c r="E1217" t="s">
        <v>922</v>
      </c>
      <c r="F1217" s="207">
        <v>41620.478402777779</v>
      </c>
    </row>
    <row r="1218" spans="1:6">
      <c r="A1218" s="198" t="s">
        <v>1071</v>
      </c>
      <c r="B1218" s="235">
        <v>0.1</v>
      </c>
      <c r="C1218" t="s">
        <v>1036</v>
      </c>
      <c r="D1218" t="s">
        <v>1037</v>
      </c>
      <c r="E1218" t="s">
        <v>922</v>
      </c>
      <c r="F1218" s="207">
        <v>41620.478402777779</v>
      </c>
    </row>
    <row r="1219" spans="1:6">
      <c r="A1219" s="198" t="s">
        <v>1072</v>
      </c>
      <c r="B1219" s="235">
        <v>0.1</v>
      </c>
      <c r="C1219" t="s">
        <v>1036</v>
      </c>
      <c r="D1219" t="s">
        <v>1037</v>
      </c>
      <c r="E1219" t="s">
        <v>922</v>
      </c>
      <c r="F1219" s="207">
        <v>41620.478402777779</v>
      </c>
    </row>
    <row r="1220" spans="1:6">
      <c r="A1220" s="198" t="s">
        <v>1939</v>
      </c>
      <c r="B1220" s="235">
        <v>0.02</v>
      </c>
      <c r="C1220" t="s">
        <v>1757</v>
      </c>
      <c r="D1220" t="s">
        <v>315</v>
      </c>
      <c r="E1220" t="s">
        <v>922</v>
      </c>
      <c r="F1220" s="207">
        <v>42347.501400462963</v>
      </c>
    </row>
    <row r="1221" spans="1:6">
      <c r="A1221" s="198" t="s">
        <v>1073</v>
      </c>
      <c r="B1221" s="235">
        <v>0.1</v>
      </c>
      <c r="C1221" t="s">
        <v>1036</v>
      </c>
      <c r="D1221" t="s">
        <v>1037</v>
      </c>
      <c r="E1221" t="s">
        <v>922</v>
      </c>
      <c r="F1221" s="207">
        <v>41620.478402777779</v>
      </c>
    </row>
    <row r="1222" spans="1:6">
      <c r="A1222" s="198" t="s">
        <v>1074</v>
      </c>
      <c r="B1222" s="235">
        <v>0.1</v>
      </c>
      <c r="C1222" t="s">
        <v>1036</v>
      </c>
      <c r="D1222" t="s">
        <v>1037</v>
      </c>
      <c r="E1222" t="s">
        <v>922</v>
      </c>
      <c r="F1222" s="207">
        <v>41620.478402777779</v>
      </c>
    </row>
    <row r="1223" spans="1:6">
      <c r="A1223" s="198" t="s">
        <v>1940</v>
      </c>
      <c r="B1223" s="235">
        <v>0.02</v>
      </c>
      <c r="C1223" t="s">
        <v>1757</v>
      </c>
      <c r="D1223" t="s">
        <v>315</v>
      </c>
      <c r="E1223" t="s">
        <v>922</v>
      </c>
      <c r="F1223" s="207">
        <v>42347.501400462963</v>
      </c>
    </row>
    <row r="1224" spans="1:6">
      <c r="A1224" s="198" t="s">
        <v>1182</v>
      </c>
      <c r="B1224" s="235">
        <v>0.1</v>
      </c>
      <c r="C1224" t="s">
        <v>1125</v>
      </c>
      <c r="D1224" t="s">
        <v>1126</v>
      </c>
      <c r="E1224" t="s">
        <v>922</v>
      </c>
      <c r="F1224" s="207">
        <v>41620.479398148149</v>
      </c>
    </row>
    <row r="1225" spans="1:6">
      <c r="A1225" s="198" t="s">
        <v>2007</v>
      </c>
      <c r="B1225" s="235">
        <v>0.1</v>
      </c>
      <c r="C1225" t="s">
        <v>1989</v>
      </c>
      <c r="D1225" t="s">
        <v>1990</v>
      </c>
      <c r="E1225" t="s">
        <v>922</v>
      </c>
      <c r="F1225" s="207">
        <v>44168.475694444445</v>
      </c>
    </row>
    <row r="1226" spans="1:6">
      <c r="A1226" s="198" t="s">
        <v>1620</v>
      </c>
      <c r="B1226" s="235">
        <v>8.9999999999999993E-3</v>
      </c>
      <c r="C1226" t="s">
        <v>1324</v>
      </c>
      <c r="D1226" t="s">
        <v>313</v>
      </c>
      <c r="E1226" t="s">
        <v>922</v>
      </c>
      <c r="F1226" s="207">
        <v>42395.573738425926</v>
      </c>
    </row>
    <row r="1227" spans="1:6">
      <c r="A1227" s="198" t="s">
        <v>2189</v>
      </c>
      <c r="B1227" s="235">
        <v>0.1</v>
      </c>
      <c r="C1227" t="s">
        <v>2104</v>
      </c>
      <c r="D1227" t="s">
        <v>2105</v>
      </c>
      <c r="E1227" t="s">
        <v>922</v>
      </c>
      <c r="F1227" s="207">
        <v>43069.636192129627</v>
      </c>
    </row>
    <row r="1228" spans="1:6">
      <c r="A1228" s="198" t="s">
        <v>2060</v>
      </c>
      <c r="B1228" s="235">
        <v>0.1</v>
      </c>
      <c r="C1228" t="s">
        <v>2012</v>
      </c>
      <c r="D1228" t="s">
        <v>2921</v>
      </c>
      <c r="E1228" t="s">
        <v>922</v>
      </c>
      <c r="F1228" s="207">
        <v>44168.631655092591</v>
      </c>
    </row>
    <row r="1229" spans="1:6">
      <c r="A1229" s="198" t="s">
        <v>1621</v>
      </c>
      <c r="B1229" s="235">
        <v>8.9999999999999993E-3</v>
      </c>
      <c r="C1229" t="s">
        <v>1324</v>
      </c>
      <c r="D1229" t="s">
        <v>313</v>
      </c>
      <c r="E1229" t="s">
        <v>922</v>
      </c>
      <c r="F1229" s="207">
        <v>42395.573738425926</v>
      </c>
    </row>
    <row r="1230" spans="1:6">
      <c r="A1230" s="198" t="s">
        <v>2234</v>
      </c>
      <c r="B1230" s="235">
        <v>0.1</v>
      </c>
      <c r="C1230" t="s">
        <v>1101</v>
      </c>
      <c r="D1230" t="s">
        <v>1102</v>
      </c>
      <c r="E1230" t="s">
        <v>922</v>
      </c>
      <c r="F1230" s="207">
        <v>43672.410798611112</v>
      </c>
    </row>
    <row r="1231" spans="1:6">
      <c r="A1231" s="198" t="s">
        <v>932</v>
      </c>
      <c r="B1231" s="235">
        <v>0.1</v>
      </c>
      <c r="C1231" t="s">
        <v>929</v>
      </c>
      <c r="D1231" t="s">
        <v>416</v>
      </c>
      <c r="E1231" t="s">
        <v>922</v>
      </c>
      <c r="F1231" s="207">
        <v>40512.491469907407</v>
      </c>
    </row>
    <row r="1232" spans="1:6">
      <c r="A1232" s="198" t="s">
        <v>933</v>
      </c>
      <c r="B1232" s="235">
        <v>0.1</v>
      </c>
      <c r="C1232" t="s">
        <v>929</v>
      </c>
      <c r="D1232" t="s">
        <v>416</v>
      </c>
      <c r="E1232" t="s">
        <v>922</v>
      </c>
      <c r="F1232" s="207">
        <v>40512.491469907407</v>
      </c>
    </row>
    <row r="1233" spans="1:6">
      <c r="A1233" s="198" t="s">
        <v>934</v>
      </c>
      <c r="B1233" s="235">
        <v>0.1</v>
      </c>
      <c r="C1233" t="s">
        <v>929</v>
      </c>
      <c r="D1233" t="s">
        <v>416</v>
      </c>
      <c r="E1233" t="s">
        <v>922</v>
      </c>
      <c r="F1233" s="207">
        <v>40512.491469907407</v>
      </c>
    </row>
    <row r="1234" spans="1:6">
      <c r="A1234" s="198" t="s">
        <v>1941</v>
      </c>
      <c r="B1234" s="235">
        <v>0.02</v>
      </c>
      <c r="C1234" t="s">
        <v>1757</v>
      </c>
      <c r="D1234" t="s">
        <v>315</v>
      </c>
      <c r="E1234" t="s">
        <v>922</v>
      </c>
      <c r="F1234" s="207">
        <v>42347.501400462963</v>
      </c>
    </row>
    <row r="1235" spans="1:6">
      <c r="A1235" s="198" t="s">
        <v>1622</v>
      </c>
      <c r="B1235" s="235">
        <v>8.9999999999999993E-3</v>
      </c>
      <c r="C1235" t="s">
        <v>1324</v>
      </c>
      <c r="D1235" t="s">
        <v>313</v>
      </c>
      <c r="E1235" t="s">
        <v>922</v>
      </c>
      <c r="F1235" s="207">
        <v>42395.573738425926</v>
      </c>
    </row>
    <row r="1236" spans="1:6">
      <c r="A1236" s="198" t="s">
        <v>2215</v>
      </c>
      <c r="B1236" s="235">
        <v>8.9999999999999993E-3</v>
      </c>
      <c r="C1236" t="s">
        <v>2206</v>
      </c>
      <c r="D1236" t="s">
        <v>2207</v>
      </c>
      <c r="E1236" t="s">
        <v>922</v>
      </c>
      <c r="F1236" s="207">
        <v>43069.642013888886</v>
      </c>
    </row>
    <row r="1237" spans="1:6">
      <c r="A1237" s="198" t="s">
        <v>2552</v>
      </c>
      <c r="B1237" s="235">
        <v>8.9999999999999993E-3</v>
      </c>
      <c r="C1237" t="s">
        <v>1324</v>
      </c>
      <c r="D1237" t="s">
        <v>313</v>
      </c>
      <c r="E1237" t="s">
        <v>922</v>
      </c>
      <c r="F1237" s="207">
        <v>42395.573738425926</v>
      </c>
    </row>
    <row r="1238" spans="1:6">
      <c r="A1238" s="198" t="s">
        <v>2858</v>
      </c>
      <c r="B1238" s="235">
        <v>0.1</v>
      </c>
      <c r="C1238" t="s">
        <v>2724</v>
      </c>
      <c r="D1238" t="s">
        <v>2725</v>
      </c>
      <c r="E1238" t="s">
        <v>922</v>
      </c>
      <c r="F1238" s="207">
        <v>44168.645949074074</v>
      </c>
    </row>
    <row r="1239" spans="1:6">
      <c r="A1239" s="198" t="s">
        <v>1942</v>
      </c>
      <c r="B1239" s="235">
        <v>0.02</v>
      </c>
      <c r="C1239" t="s">
        <v>1757</v>
      </c>
      <c r="D1239" t="s">
        <v>315</v>
      </c>
      <c r="E1239" t="s">
        <v>922</v>
      </c>
      <c r="F1239" s="207">
        <v>42347.501400462963</v>
      </c>
    </row>
    <row r="1240" spans="1:6">
      <c r="A1240" s="198" t="s">
        <v>2560</v>
      </c>
      <c r="B1240" s="235">
        <v>0.1</v>
      </c>
      <c r="C1240" t="s">
        <v>1101</v>
      </c>
      <c r="D1240" t="s">
        <v>1102</v>
      </c>
      <c r="E1240" t="s">
        <v>922</v>
      </c>
      <c r="F1240" s="207">
        <v>43672.410798611112</v>
      </c>
    </row>
    <row r="1241" spans="1:6">
      <c r="A1241" s="198" t="s">
        <v>1118</v>
      </c>
      <c r="B1241" s="235">
        <v>0.1</v>
      </c>
      <c r="C1241" t="s">
        <v>1101</v>
      </c>
      <c r="D1241" t="s">
        <v>1102</v>
      </c>
      <c r="E1241" t="s">
        <v>922</v>
      </c>
      <c r="F1241" s="207">
        <v>43672.410798611112</v>
      </c>
    </row>
    <row r="1242" spans="1:6">
      <c r="A1242" s="198" t="s">
        <v>1943</v>
      </c>
      <c r="B1242" s="235">
        <v>0.02</v>
      </c>
      <c r="C1242" t="s">
        <v>1757</v>
      </c>
      <c r="D1242" t="s">
        <v>315</v>
      </c>
      <c r="E1242" t="s">
        <v>922</v>
      </c>
      <c r="F1242" s="207">
        <v>42347.501400462963</v>
      </c>
    </row>
    <row r="1243" spans="1:6">
      <c r="A1243" s="198" t="s">
        <v>1944</v>
      </c>
      <c r="B1243" s="235">
        <v>0.02</v>
      </c>
      <c r="C1243" t="s">
        <v>1757</v>
      </c>
      <c r="D1243" t="s">
        <v>315</v>
      </c>
      <c r="E1243" t="s">
        <v>922</v>
      </c>
      <c r="F1243" s="207">
        <v>42347.501400462963</v>
      </c>
    </row>
    <row r="1244" spans="1:6">
      <c r="A1244" s="198" t="s">
        <v>1945</v>
      </c>
      <c r="B1244" s="235">
        <v>0.02</v>
      </c>
      <c r="C1244" t="s">
        <v>1757</v>
      </c>
      <c r="D1244" t="s">
        <v>315</v>
      </c>
      <c r="E1244" t="s">
        <v>922</v>
      </c>
      <c r="F1244" s="207">
        <v>42347.501400462963</v>
      </c>
    </row>
    <row r="1245" spans="1:6">
      <c r="A1245" s="198" t="s">
        <v>1946</v>
      </c>
      <c r="B1245" s="235">
        <v>0.02</v>
      </c>
      <c r="C1245" t="s">
        <v>1757</v>
      </c>
      <c r="D1245" t="s">
        <v>315</v>
      </c>
      <c r="E1245" t="s">
        <v>922</v>
      </c>
      <c r="F1245" s="207">
        <v>42347.501400462963</v>
      </c>
    </row>
    <row r="1246" spans="1:6">
      <c r="A1246" s="198" t="s">
        <v>1947</v>
      </c>
      <c r="B1246" s="235">
        <v>0.02</v>
      </c>
      <c r="C1246" t="s">
        <v>1757</v>
      </c>
      <c r="D1246" t="s">
        <v>315</v>
      </c>
      <c r="E1246" t="s">
        <v>922</v>
      </c>
      <c r="F1246" s="207">
        <v>42347.501400462963</v>
      </c>
    </row>
    <row r="1247" spans="1:6">
      <c r="A1247" s="198" t="s">
        <v>1948</v>
      </c>
      <c r="B1247" s="235">
        <v>0.02</v>
      </c>
      <c r="C1247" t="s">
        <v>1757</v>
      </c>
      <c r="D1247" t="s">
        <v>315</v>
      </c>
      <c r="E1247" t="s">
        <v>922</v>
      </c>
      <c r="F1247" s="207">
        <v>42347.501400462963</v>
      </c>
    </row>
    <row r="1248" spans="1:6">
      <c r="A1248" s="198" t="s">
        <v>1949</v>
      </c>
      <c r="B1248" s="235">
        <v>0.02</v>
      </c>
      <c r="C1248" t="s">
        <v>1757</v>
      </c>
      <c r="D1248" t="s">
        <v>315</v>
      </c>
      <c r="E1248" t="s">
        <v>922</v>
      </c>
      <c r="F1248" s="207">
        <v>42347.501400462963</v>
      </c>
    </row>
    <row r="1249" spans="1:6">
      <c r="A1249" s="198" t="s">
        <v>1623</v>
      </c>
      <c r="B1249" s="235">
        <v>8.9999999999999993E-3</v>
      </c>
      <c r="C1249" t="s">
        <v>1324</v>
      </c>
      <c r="D1249" t="s">
        <v>313</v>
      </c>
      <c r="E1249" t="s">
        <v>922</v>
      </c>
      <c r="F1249" s="207">
        <v>42395.573738425926</v>
      </c>
    </row>
    <row r="1250" spans="1:6">
      <c r="A1250" s="198" t="s">
        <v>1624</v>
      </c>
      <c r="B1250" s="235">
        <v>8.9999999999999993E-3</v>
      </c>
      <c r="C1250" t="s">
        <v>1324</v>
      </c>
      <c r="D1250" t="s">
        <v>313</v>
      </c>
      <c r="E1250" t="s">
        <v>922</v>
      </c>
      <c r="F1250" s="207">
        <v>42395.573738425926</v>
      </c>
    </row>
    <row r="1251" spans="1:6">
      <c r="A1251" s="198" t="s">
        <v>2561</v>
      </c>
      <c r="B1251" s="235">
        <v>0.1</v>
      </c>
      <c r="C1251" t="s">
        <v>1101</v>
      </c>
      <c r="D1251" t="s">
        <v>1102</v>
      </c>
      <c r="E1251" t="s">
        <v>922</v>
      </c>
      <c r="F1251" s="207">
        <v>43672.410798611112</v>
      </c>
    </row>
    <row r="1252" spans="1:6">
      <c r="A1252" s="198" t="s">
        <v>2555</v>
      </c>
      <c r="B1252" s="235">
        <v>0.02</v>
      </c>
      <c r="C1252" t="s">
        <v>1757</v>
      </c>
      <c r="D1252" t="s">
        <v>315</v>
      </c>
      <c r="E1252" t="s">
        <v>922</v>
      </c>
      <c r="F1252" s="207">
        <v>42347.501400462963</v>
      </c>
    </row>
    <row r="1253" spans="1:6">
      <c r="A1253" s="198" t="s">
        <v>1950</v>
      </c>
      <c r="B1253" s="235">
        <v>0.02</v>
      </c>
      <c r="C1253" t="s">
        <v>1757</v>
      </c>
      <c r="D1253" t="s">
        <v>315</v>
      </c>
      <c r="E1253" t="s">
        <v>922</v>
      </c>
      <c r="F1253" s="207">
        <v>42347.501400462963</v>
      </c>
    </row>
    <row r="1254" spans="1:6">
      <c r="A1254" s="198" t="s">
        <v>1625</v>
      </c>
      <c r="B1254" s="235">
        <v>8.9999999999999993E-3</v>
      </c>
      <c r="C1254" t="s">
        <v>1324</v>
      </c>
      <c r="D1254" t="s">
        <v>313</v>
      </c>
      <c r="E1254" t="s">
        <v>922</v>
      </c>
      <c r="F1254" s="207">
        <v>42395.573738425926</v>
      </c>
    </row>
    <row r="1255" spans="1:6">
      <c r="A1255" s="198" t="s">
        <v>1119</v>
      </c>
      <c r="B1255" s="235">
        <v>0.1</v>
      </c>
      <c r="C1255" t="s">
        <v>1101</v>
      </c>
      <c r="D1255" t="s">
        <v>1102</v>
      </c>
      <c r="E1255" t="s">
        <v>922</v>
      </c>
      <c r="F1255" s="207">
        <v>43672.410798611112</v>
      </c>
    </row>
    <row r="1256" spans="1:6">
      <c r="A1256" s="198" t="s">
        <v>1120</v>
      </c>
      <c r="B1256" s="235">
        <v>0.1</v>
      </c>
      <c r="C1256" t="s">
        <v>1101</v>
      </c>
      <c r="D1256" t="s">
        <v>1102</v>
      </c>
      <c r="E1256" t="s">
        <v>922</v>
      </c>
      <c r="F1256" s="207">
        <v>43672.410798611112</v>
      </c>
    </row>
    <row r="1257" spans="1:6">
      <c r="A1257" s="198" t="s">
        <v>2562</v>
      </c>
      <c r="B1257" s="235">
        <v>0.1</v>
      </c>
      <c r="C1257" t="s">
        <v>1101</v>
      </c>
      <c r="D1257" t="s">
        <v>1102</v>
      </c>
      <c r="E1257" t="s">
        <v>922</v>
      </c>
      <c r="F1257" s="207">
        <v>43672.410798611112</v>
      </c>
    </row>
    <row r="1258" spans="1:6">
      <c r="A1258" s="198" t="s">
        <v>2563</v>
      </c>
      <c r="B1258" s="235">
        <v>0.1</v>
      </c>
      <c r="C1258" t="s">
        <v>1101</v>
      </c>
      <c r="D1258" t="s">
        <v>1102</v>
      </c>
      <c r="E1258" t="s">
        <v>922</v>
      </c>
      <c r="F1258" s="207">
        <v>43672.410798611112</v>
      </c>
    </row>
    <row r="1259" spans="1:6">
      <c r="A1259" s="198" t="s">
        <v>2556</v>
      </c>
      <c r="B1259" s="235">
        <v>0.02</v>
      </c>
      <c r="C1259" t="s">
        <v>1757</v>
      </c>
      <c r="D1259" t="s">
        <v>315</v>
      </c>
      <c r="E1259" t="s">
        <v>922</v>
      </c>
      <c r="F1259" s="207">
        <v>42347.501400462963</v>
      </c>
    </row>
    <row r="1260" spans="1:6">
      <c r="A1260" s="198" t="s">
        <v>1121</v>
      </c>
      <c r="B1260" s="235">
        <v>0.1</v>
      </c>
      <c r="C1260" t="s">
        <v>1101</v>
      </c>
      <c r="D1260" t="s">
        <v>1102</v>
      </c>
      <c r="E1260" t="s">
        <v>922</v>
      </c>
      <c r="F1260" s="207">
        <v>43672.410798611112</v>
      </c>
    </row>
    <row r="1261" spans="1:6">
      <c r="A1261" s="198" t="s">
        <v>1021</v>
      </c>
      <c r="B1261" s="235">
        <v>0.01</v>
      </c>
      <c r="C1261" t="s">
        <v>940</v>
      </c>
      <c r="D1261" t="s">
        <v>309</v>
      </c>
      <c r="E1261" t="s">
        <v>922</v>
      </c>
      <c r="F1261" s="207">
        <v>44168.620891203704</v>
      </c>
    </row>
    <row r="1262" spans="1:6">
      <c r="A1262" s="198" t="s">
        <v>1951</v>
      </c>
      <c r="B1262" s="235">
        <v>0.02</v>
      </c>
      <c r="C1262" t="s">
        <v>1757</v>
      </c>
      <c r="D1262" t="s">
        <v>315</v>
      </c>
      <c r="E1262" t="s">
        <v>922</v>
      </c>
      <c r="F1262" s="207">
        <v>42347.501400462963</v>
      </c>
    </row>
    <row r="1263" spans="1:6">
      <c r="A1263" s="198" t="s">
        <v>1022</v>
      </c>
      <c r="B1263" s="235">
        <v>0.01</v>
      </c>
      <c r="C1263" t="s">
        <v>940</v>
      </c>
      <c r="D1263" t="s">
        <v>309</v>
      </c>
      <c r="E1263" t="s">
        <v>922</v>
      </c>
      <c r="F1263" s="207">
        <v>44168.620891203704</v>
      </c>
    </row>
    <row r="1264" spans="1:6">
      <c r="A1264" s="198" t="s">
        <v>1023</v>
      </c>
      <c r="B1264" s="235">
        <v>0.01</v>
      </c>
      <c r="C1264" t="s">
        <v>940</v>
      </c>
      <c r="D1264" t="s">
        <v>309</v>
      </c>
      <c r="E1264" t="s">
        <v>922</v>
      </c>
      <c r="F1264" s="207">
        <v>44168.620891203704</v>
      </c>
    </row>
    <row r="1265" spans="1:6">
      <c r="A1265" s="198" t="s">
        <v>1024</v>
      </c>
      <c r="B1265" s="235">
        <v>0.01</v>
      </c>
      <c r="C1265" t="s">
        <v>940</v>
      </c>
      <c r="D1265" t="s">
        <v>309</v>
      </c>
      <c r="E1265" t="s">
        <v>922</v>
      </c>
      <c r="F1265" s="207">
        <v>44168.620891203704</v>
      </c>
    </row>
    <row r="1266" spans="1:6">
      <c r="A1266" s="198" t="s">
        <v>1025</v>
      </c>
      <c r="B1266" s="235">
        <v>0.01</v>
      </c>
      <c r="C1266" t="s">
        <v>940</v>
      </c>
      <c r="D1266" t="s">
        <v>309</v>
      </c>
      <c r="E1266" t="s">
        <v>922</v>
      </c>
      <c r="F1266" s="207">
        <v>44168.620891203704</v>
      </c>
    </row>
    <row r="1267" spans="1:6">
      <c r="A1267" s="198" t="s">
        <v>1026</v>
      </c>
      <c r="B1267" s="235">
        <v>0.01</v>
      </c>
      <c r="C1267" t="s">
        <v>940</v>
      </c>
      <c r="D1267" t="s">
        <v>309</v>
      </c>
      <c r="E1267" t="s">
        <v>922</v>
      </c>
      <c r="F1267" s="207">
        <v>44168.620891203704</v>
      </c>
    </row>
    <row r="1268" spans="1:6">
      <c r="A1268" s="198" t="s">
        <v>1027</v>
      </c>
      <c r="B1268" s="235">
        <v>0.01</v>
      </c>
      <c r="C1268" t="s">
        <v>940</v>
      </c>
      <c r="D1268" t="s">
        <v>309</v>
      </c>
      <c r="E1268" t="s">
        <v>922</v>
      </c>
      <c r="F1268" s="207">
        <v>44168.620891203704</v>
      </c>
    </row>
    <row r="1269" spans="1:6">
      <c r="A1269" s="198" t="s">
        <v>1028</v>
      </c>
      <c r="B1269" s="235">
        <v>0.01</v>
      </c>
      <c r="C1269" t="s">
        <v>940</v>
      </c>
      <c r="D1269" t="s">
        <v>309</v>
      </c>
      <c r="E1269" t="s">
        <v>922</v>
      </c>
      <c r="F1269" s="207">
        <v>44168.620891203704</v>
      </c>
    </row>
    <row r="1270" spans="1:6">
      <c r="A1270" s="198" t="s">
        <v>2061</v>
      </c>
      <c r="B1270" s="235">
        <v>0.1</v>
      </c>
      <c r="C1270" t="s">
        <v>2012</v>
      </c>
      <c r="D1270" t="s">
        <v>2921</v>
      </c>
      <c r="E1270" t="s">
        <v>922</v>
      </c>
      <c r="F1270" s="207">
        <v>44168.631655092591</v>
      </c>
    </row>
    <row r="1271" spans="1:6">
      <c r="A1271" s="198" t="s">
        <v>1292</v>
      </c>
      <c r="B1271" s="235">
        <v>0.1</v>
      </c>
      <c r="C1271" t="s">
        <v>1184</v>
      </c>
      <c r="D1271" t="s">
        <v>1185</v>
      </c>
      <c r="E1271" t="s">
        <v>922</v>
      </c>
      <c r="F1271" s="207">
        <v>41620.491724537038</v>
      </c>
    </row>
    <row r="1272" spans="1:6">
      <c r="A1272" s="198" t="s">
        <v>1626</v>
      </c>
      <c r="B1272" s="235">
        <v>8.9999999999999993E-3</v>
      </c>
      <c r="C1272" t="s">
        <v>1324</v>
      </c>
      <c r="D1272" t="s">
        <v>313</v>
      </c>
      <c r="E1272" t="s">
        <v>922</v>
      </c>
      <c r="F1272" s="207">
        <v>42395.573738425926</v>
      </c>
    </row>
    <row r="1273" spans="1:6">
      <c r="A1273" s="198" t="s">
        <v>2859</v>
      </c>
      <c r="B1273" s="235">
        <v>0.1</v>
      </c>
      <c r="C1273" t="s">
        <v>2709</v>
      </c>
      <c r="D1273" t="s">
        <v>2710</v>
      </c>
      <c r="E1273" t="s">
        <v>922</v>
      </c>
      <c r="F1273" s="207">
        <v>43664.69363425926</v>
      </c>
    </row>
    <row r="1274" spans="1:6">
      <c r="A1274" s="198" t="s">
        <v>1627</v>
      </c>
      <c r="B1274" s="235">
        <v>8.9999999999999993E-3</v>
      </c>
      <c r="C1274" t="s">
        <v>1324</v>
      </c>
      <c r="D1274" t="s">
        <v>313</v>
      </c>
      <c r="E1274" t="s">
        <v>922</v>
      </c>
      <c r="F1274" s="207">
        <v>42395.573738425926</v>
      </c>
    </row>
    <row r="1275" spans="1:6">
      <c r="A1275" s="198" t="s">
        <v>1628</v>
      </c>
      <c r="B1275" s="235">
        <v>8.9999999999999993E-3</v>
      </c>
      <c r="C1275" t="s">
        <v>1324</v>
      </c>
      <c r="D1275" t="s">
        <v>313</v>
      </c>
      <c r="E1275" t="s">
        <v>922</v>
      </c>
      <c r="F1275" s="207">
        <v>42395.573738425926</v>
      </c>
    </row>
    <row r="1276" spans="1:6">
      <c r="A1276" s="198" t="s">
        <v>1293</v>
      </c>
      <c r="B1276" s="235">
        <v>0.1</v>
      </c>
      <c r="C1276" t="s">
        <v>1184</v>
      </c>
      <c r="D1276" t="s">
        <v>1185</v>
      </c>
      <c r="E1276" t="s">
        <v>922</v>
      </c>
      <c r="F1276" s="207">
        <v>41620.491724537038</v>
      </c>
    </row>
    <row r="1277" spans="1:6">
      <c r="A1277" s="198" t="s">
        <v>2062</v>
      </c>
      <c r="B1277" s="235">
        <v>0.1</v>
      </c>
      <c r="C1277" t="s">
        <v>2012</v>
      </c>
      <c r="D1277" t="s">
        <v>2921</v>
      </c>
      <c r="E1277" t="s">
        <v>922</v>
      </c>
      <c r="F1277" s="207">
        <v>44168.631655092591</v>
      </c>
    </row>
    <row r="1278" spans="1:6">
      <c r="A1278" s="198" t="s">
        <v>1099</v>
      </c>
      <c r="B1278" s="235">
        <v>0.1</v>
      </c>
      <c r="C1278" t="s">
        <v>1076</v>
      </c>
      <c r="D1278" t="s">
        <v>2934</v>
      </c>
      <c r="E1278" t="s">
        <v>922</v>
      </c>
      <c r="F1278" s="207">
        <v>41241.558842592596</v>
      </c>
    </row>
    <row r="1279" spans="1:6">
      <c r="A1279" s="198" t="s">
        <v>1629</v>
      </c>
      <c r="B1279" s="235">
        <v>8.9999999999999993E-3</v>
      </c>
      <c r="C1279" t="s">
        <v>1324</v>
      </c>
      <c r="D1279" t="s">
        <v>313</v>
      </c>
      <c r="E1279" t="s">
        <v>922</v>
      </c>
      <c r="F1279" s="207">
        <v>42395.573738425926</v>
      </c>
    </row>
    <row r="1280" spans="1:6">
      <c r="A1280" s="198" t="s">
        <v>2860</v>
      </c>
      <c r="B1280" s="235">
        <v>0.1</v>
      </c>
      <c r="C1280" t="s">
        <v>2709</v>
      </c>
      <c r="D1280" t="s">
        <v>2710</v>
      </c>
      <c r="E1280" t="s">
        <v>922</v>
      </c>
      <c r="F1280" s="207">
        <v>43664.69363425926</v>
      </c>
    </row>
    <row r="1281" spans="1:6">
      <c r="A1281" s="198" t="s">
        <v>2008</v>
      </c>
      <c r="B1281" s="235">
        <v>0.1</v>
      </c>
      <c r="C1281" t="s">
        <v>1989</v>
      </c>
      <c r="D1281" t="s">
        <v>1990</v>
      </c>
      <c r="E1281" t="s">
        <v>922</v>
      </c>
      <c r="F1281" s="207">
        <v>44168.475694444445</v>
      </c>
    </row>
    <row r="1282" spans="1:6">
      <c r="A1282" s="198" t="s">
        <v>2557</v>
      </c>
      <c r="B1282" s="235">
        <v>0.02</v>
      </c>
      <c r="C1282" t="s">
        <v>1757</v>
      </c>
      <c r="D1282" t="s">
        <v>315</v>
      </c>
      <c r="E1282" t="s">
        <v>922</v>
      </c>
      <c r="F1282" s="207">
        <v>42347.501400462963</v>
      </c>
    </row>
    <row r="1283" spans="1:6">
      <c r="A1283" s="198" t="s">
        <v>2063</v>
      </c>
      <c r="B1283" s="235">
        <v>0.1</v>
      </c>
      <c r="C1283" t="s">
        <v>2012</v>
      </c>
      <c r="D1283" t="s">
        <v>2921</v>
      </c>
      <c r="E1283" t="s">
        <v>922</v>
      </c>
      <c r="F1283" s="207">
        <v>44168.631655092591</v>
      </c>
    </row>
    <row r="1284" spans="1:6">
      <c r="A1284" s="198" t="s">
        <v>2558</v>
      </c>
      <c r="B1284" s="235">
        <v>0.01</v>
      </c>
      <c r="C1284" t="s">
        <v>940</v>
      </c>
      <c r="D1284" t="s">
        <v>309</v>
      </c>
      <c r="E1284" t="s">
        <v>922</v>
      </c>
      <c r="F1284" s="207">
        <v>44168.620891203704</v>
      </c>
    </row>
    <row r="1285" spans="1:6">
      <c r="A1285" s="198" t="s">
        <v>1630</v>
      </c>
      <c r="B1285" s="235">
        <v>8.9999999999999993E-3</v>
      </c>
      <c r="C1285" t="s">
        <v>1324</v>
      </c>
      <c r="D1285" t="s">
        <v>313</v>
      </c>
      <c r="E1285" t="s">
        <v>922</v>
      </c>
      <c r="F1285" s="207">
        <v>42395.573738425926</v>
      </c>
    </row>
    <row r="1286" spans="1:6">
      <c r="A1286" s="198" t="s">
        <v>2190</v>
      </c>
      <c r="B1286" s="235">
        <v>0.1</v>
      </c>
      <c r="C1286" t="s">
        <v>2104</v>
      </c>
      <c r="D1286" t="s">
        <v>2105</v>
      </c>
      <c r="E1286" t="s">
        <v>922</v>
      </c>
      <c r="F1286" s="207">
        <v>43069.636192129627</v>
      </c>
    </row>
    <row r="1287" spans="1:6">
      <c r="A1287" s="198" t="s">
        <v>1294</v>
      </c>
      <c r="B1287" s="235">
        <v>0.1</v>
      </c>
      <c r="C1287" t="s">
        <v>1184</v>
      </c>
      <c r="D1287" t="s">
        <v>1185</v>
      </c>
      <c r="E1287" t="s">
        <v>922</v>
      </c>
      <c r="F1287" s="207">
        <v>41620.491724537038</v>
      </c>
    </row>
    <row r="1288" spans="1:6">
      <c r="A1288" s="198" t="s">
        <v>1322</v>
      </c>
      <c r="B1288" s="235">
        <v>0.1</v>
      </c>
      <c r="C1288" t="s">
        <v>1299</v>
      </c>
      <c r="D1288" t="s">
        <v>1300</v>
      </c>
      <c r="E1288" t="s">
        <v>922</v>
      </c>
      <c r="F1288" s="207">
        <v>42341.656828703701</v>
      </c>
    </row>
    <row r="1289" spans="1:6">
      <c r="A1289" s="198" t="s">
        <v>1295</v>
      </c>
      <c r="B1289" s="235">
        <v>0.1</v>
      </c>
      <c r="C1289" t="s">
        <v>1184</v>
      </c>
      <c r="D1289" t="s">
        <v>1185</v>
      </c>
      <c r="E1289" t="s">
        <v>922</v>
      </c>
      <c r="F1289" s="207">
        <v>41620.491724537038</v>
      </c>
    </row>
    <row r="1290" spans="1:6">
      <c r="A1290" s="198" t="s">
        <v>2064</v>
      </c>
      <c r="B1290" s="235">
        <v>0.1</v>
      </c>
      <c r="C1290" t="s">
        <v>2012</v>
      </c>
      <c r="D1290" t="s">
        <v>2921</v>
      </c>
      <c r="E1290" t="s">
        <v>922</v>
      </c>
      <c r="F1290" s="207">
        <v>44168.631655092591</v>
      </c>
    </row>
    <row r="1291" spans="1:6">
      <c r="A1291" s="198" t="s">
        <v>1633</v>
      </c>
      <c r="B1291" s="235">
        <v>8.9999999999999993E-3</v>
      </c>
      <c r="C1291" t="s">
        <v>1324</v>
      </c>
      <c r="D1291" t="s">
        <v>313</v>
      </c>
      <c r="E1291" t="s">
        <v>922</v>
      </c>
      <c r="F1291" s="207">
        <v>42395.573738425926</v>
      </c>
    </row>
    <row r="1292" spans="1:6">
      <c r="A1292" s="198" t="s">
        <v>1631</v>
      </c>
      <c r="B1292" s="235">
        <v>8.9999999999999993E-3</v>
      </c>
      <c r="C1292" t="s">
        <v>1324</v>
      </c>
      <c r="D1292" t="s">
        <v>313</v>
      </c>
      <c r="E1292" t="s">
        <v>922</v>
      </c>
      <c r="F1292" s="207">
        <v>42395.573738425926</v>
      </c>
    </row>
    <row r="1293" spans="1:6">
      <c r="A1293" s="198" t="s">
        <v>1632</v>
      </c>
      <c r="B1293" s="235">
        <v>8.9999999999999993E-3</v>
      </c>
      <c r="C1293" t="s">
        <v>1324</v>
      </c>
      <c r="D1293" t="s">
        <v>313</v>
      </c>
      <c r="E1293" t="s">
        <v>922</v>
      </c>
      <c r="F1293" s="207">
        <v>42395.573738425926</v>
      </c>
    </row>
    <row r="1294" spans="1:6">
      <c r="A1294" s="198" t="s">
        <v>1634</v>
      </c>
      <c r="B1294" s="235">
        <v>8.9999999999999993E-3</v>
      </c>
      <c r="C1294" t="s">
        <v>1324</v>
      </c>
      <c r="D1294" t="s">
        <v>313</v>
      </c>
      <c r="E1294" t="s">
        <v>922</v>
      </c>
      <c r="F1294" s="207">
        <v>42395.573738425926</v>
      </c>
    </row>
    <row r="1295" spans="1:6">
      <c r="A1295" s="198" t="s">
        <v>1635</v>
      </c>
      <c r="B1295" s="235">
        <v>8.9999999999999993E-3</v>
      </c>
      <c r="C1295" t="s">
        <v>1324</v>
      </c>
      <c r="D1295" t="s">
        <v>313</v>
      </c>
      <c r="E1295" t="s">
        <v>922</v>
      </c>
      <c r="F1295" s="207">
        <v>42395.573738425926</v>
      </c>
    </row>
    <row r="1296" spans="1:6">
      <c r="A1296" s="198" t="s">
        <v>1296</v>
      </c>
      <c r="B1296" s="235">
        <v>0.1</v>
      </c>
      <c r="C1296" t="s">
        <v>1184</v>
      </c>
      <c r="D1296" t="s">
        <v>1185</v>
      </c>
      <c r="E1296" t="s">
        <v>922</v>
      </c>
      <c r="F1296" s="207">
        <v>41620.491724537038</v>
      </c>
    </row>
    <row r="1297" spans="1:6">
      <c r="A1297" s="198" t="s">
        <v>1297</v>
      </c>
      <c r="B1297" s="235">
        <v>0.1</v>
      </c>
      <c r="C1297" t="s">
        <v>1184</v>
      </c>
      <c r="D1297" t="s">
        <v>1185</v>
      </c>
      <c r="E1297" t="s">
        <v>922</v>
      </c>
      <c r="F1297" s="207">
        <v>41620.491724537038</v>
      </c>
    </row>
    <row r="1298" spans="1:6">
      <c r="A1298" s="198" t="s">
        <v>1636</v>
      </c>
      <c r="B1298" s="235">
        <v>8.9999999999999993E-3</v>
      </c>
      <c r="C1298" t="s">
        <v>1324</v>
      </c>
      <c r="D1298" t="s">
        <v>313</v>
      </c>
      <c r="E1298" t="s">
        <v>922</v>
      </c>
      <c r="F1298" s="207">
        <v>42395.573738425926</v>
      </c>
    </row>
    <row r="1299" spans="1:6">
      <c r="A1299" s="198" t="s">
        <v>2861</v>
      </c>
      <c r="B1299" s="235">
        <v>0.1</v>
      </c>
      <c r="C1299" t="s">
        <v>2709</v>
      </c>
      <c r="D1299" t="s">
        <v>2710</v>
      </c>
      <c r="E1299" t="s">
        <v>922</v>
      </c>
      <c r="F1299" s="207">
        <v>43664.69363425926</v>
      </c>
    </row>
    <row r="1300" spans="1:6">
      <c r="A1300" s="198" t="s">
        <v>2862</v>
      </c>
      <c r="B1300" s="235">
        <v>0.1</v>
      </c>
      <c r="C1300" t="s">
        <v>2709</v>
      </c>
      <c r="D1300" t="s">
        <v>2710</v>
      </c>
      <c r="E1300" t="s">
        <v>922</v>
      </c>
      <c r="F1300" s="207">
        <v>43664.69363425926</v>
      </c>
    </row>
    <row r="1301" spans="1:6">
      <c r="A1301" s="198" t="s">
        <v>1637</v>
      </c>
      <c r="B1301" s="235">
        <v>8.9999999999999993E-3</v>
      </c>
      <c r="C1301" t="s">
        <v>1324</v>
      </c>
      <c r="D1301" t="s">
        <v>313</v>
      </c>
      <c r="E1301" t="s">
        <v>922</v>
      </c>
      <c r="F1301" s="207">
        <v>42395.573738425926</v>
      </c>
    </row>
    <row r="1302" spans="1:6">
      <c r="A1302" s="198" t="s">
        <v>1638</v>
      </c>
      <c r="B1302" s="235">
        <v>8.9999999999999993E-3</v>
      </c>
      <c r="C1302" t="s">
        <v>1324</v>
      </c>
      <c r="D1302" t="s">
        <v>313</v>
      </c>
      <c r="E1302" t="s">
        <v>922</v>
      </c>
      <c r="F1302" s="207">
        <v>42395.573738425926</v>
      </c>
    </row>
    <row r="1303" spans="1:6">
      <c r="A1303" s="198" t="s">
        <v>1639</v>
      </c>
      <c r="B1303" s="235">
        <v>8.9999999999999993E-3</v>
      </c>
      <c r="C1303" t="s">
        <v>1324</v>
      </c>
      <c r="D1303" t="s">
        <v>313</v>
      </c>
      <c r="E1303" t="s">
        <v>922</v>
      </c>
      <c r="F1303" s="207">
        <v>42395.573738425926</v>
      </c>
    </row>
    <row r="1304" spans="1:6">
      <c r="A1304" s="198" t="s">
        <v>2065</v>
      </c>
      <c r="B1304" s="235">
        <v>0.1</v>
      </c>
      <c r="C1304" t="s">
        <v>2012</v>
      </c>
      <c r="D1304" t="s">
        <v>2921</v>
      </c>
      <c r="E1304" t="s">
        <v>922</v>
      </c>
      <c r="F1304" s="207">
        <v>44168.631655092591</v>
      </c>
    </row>
    <row r="1305" spans="1:6">
      <c r="A1305" s="198" t="s">
        <v>2066</v>
      </c>
      <c r="B1305" s="235">
        <v>0.1</v>
      </c>
      <c r="C1305" t="s">
        <v>2012</v>
      </c>
      <c r="D1305" t="s">
        <v>2921</v>
      </c>
      <c r="E1305" t="s">
        <v>922</v>
      </c>
      <c r="F1305" s="207">
        <v>44168.631655092591</v>
      </c>
    </row>
    <row r="1306" spans="1:6">
      <c r="A1306" s="198" t="s">
        <v>1952</v>
      </c>
      <c r="B1306" s="235">
        <v>0.02</v>
      </c>
      <c r="C1306" t="s">
        <v>1757</v>
      </c>
      <c r="D1306" t="s">
        <v>315</v>
      </c>
      <c r="E1306" t="s">
        <v>922</v>
      </c>
      <c r="F1306" s="207">
        <v>42347.501400462963</v>
      </c>
    </row>
    <row r="1307" spans="1:6">
      <c r="A1307" s="198" t="s">
        <v>2863</v>
      </c>
      <c r="B1307" s="235">
        <v>0.1</v>
      </c>
      <c r="C1307" t="s">
        <v>2709</v>
      </c>
      <c r="D1307" t="s">
        <v>2710</v>
      </c>
      <c r="E1307" t="s">
        <v>922</v>
      </c>
      <c r="F1307" s="207">
        <v>43664.69363425926</v>
      </c>
    </row>
    <row r="1308" spans="1:6">
      <c r="A1308" s="198" t="s">
        <v>1640</v>
      </c>
      <c r="B1308" s="235">
        <v>8.9999999999999993E-3</v>
      </c>
      <c r="C1308" t="s">
        <v>1324</v>
      </c>
      <c r="D1308" t="s">
        <v>313</v>
      </c>
      <c r="E1308" t="s">
        <v>922</v>
      </c>
      <c r="F1308" s="207">
        <v>42395.573738425926</v>
      </c>
    </row>
    <row r="1309" spans="1:6">
      <c r="A1309" s="198" t="s">
        <v>1641</v>
      </c>
      <c r="B1309" s="235">
        <v>8.9999999999999993E-3</v>
      </c>
      <c r="C1309" t="s">
        <v>1324</v>
      </c>
      <c r="D1309" t="s">
        <v>313</v>
      </c>
      <c r="E1309" t="s">
        <v>922</v>
      </c>
      <c r="F1309" s="207">
        <v>42395.573738425926</v>
      </c>
    </row>
    <row r="1310" spans="1:6">
      <c r="A1310" s="198" t="s">
        <v>1642</v>
      </c>
      <c r="B1310" s="235">
        <v>8.9999999999999993E-3</v>
      </c>
      <c r="C1310" t="s">
        <v>1324</v>
      </c>
      <c r="D1310" t="s">
        <v>313</v>
      </c>
      <c r="E1310" t="s">
        <v>922</v>
      </c>
      <c r="F1310" s="207">
        <v>42395.573738425926</v>
      </c>
    </row>
    <row r="1311" spans="1:6">
      <c r="A1311" s="198" t="s">
        <v>2067</v>
      </c>
      <c r="B1311" s="235">
        <v>0.1</v>
      </c>
      <c r="C1311" t="s">
        <v>2012</v>
      </c>
      <c r="D1311" t="s">
        <v>2921</v>
      </c>
      <c r="E1311" t="s">
        <v>922</v>
      </c>
      <c r="F1311" s="207">
        <v>44168.631655092591</v>
      </c>
    </row>
    <row r="1312" spans="1:6">
      <c r="A1312" s="198" t="s">
        <v>1643</v>
      </c>
      <c r="B1312" s="235">
        <v>8.9999999999999993E-3</v>
      </c>
      <c r="C1312" t="s">
        <v>1324</v>
      </c>
      <c r="D1312" t="s">
        <v>313</v>
      </c>
      <c r="E1312" t="s">
        <v>922</v>
      </c>
      <c r="F1312" s="207">
        <v>42395.573738425926</v>
      </c>
    </row>
    <row r="1313" spans="1:6">
      <c r="A1313" s="198" t="s">
        <v>2864</v>
      </c>
      <c r="B1313" s="235">
        <v>0.1</v>
      </c>
      <c r="C1313" t="s">
        <v>2724</v>
      </c>
      <c r="D1313" t="s">
        <v>2725</v>
      </c>
      <c r="E1313" t="s">
        <v>922</v>
      </c>
      <c r="F1313" s="207">
        <v>44168.645949074074</v>
      </c>
    </row>
    <row r="1314" spans="1:6">
      <c r="A1314" s="198" t="s">
        <v>2865</v>
      </c>
      <c r="B1314" s="235">
        <v>0.1</v>
      </c>
      <c r="C1314" t="s">
        <v>2724</v>
      </c>
      <c r="D1314" t="s">
        <v>2725</v>
      </c>
      <c r="E1314" t="s">
        <v>922</v>
      </c>
      <c r="F1314" s="207">
        <v>44168.645949074074</v>
      </c>
    </row>
    <row r="1315" spans="1:6">
      <c r="A1315" s="198" t="s">
        <v>2101</v>
      </c>
      <c r="B1315" s="235">
        <v>0.1</v>
      </c>
      <c r="C1315" t="s">
        <v>2097</v>
      </c>
      <c r="D1315" t="s">
        <v>2098</v>
      </c>
      <c r="E1315" t="s">
        <v>922</v>
      </c>
      <c r="F1315" s="207">
        <v>42341.684641203705</v>
      </c>
    </row>
    <row r="1316" spans="1:6">
      <c r="A1316" s="198" t="s">
        <v>2866</v>
      </c>
      <c r="B1316" s="235">
        <v>0.1</v>
      </c>
      <c r="C1316" t="s">
        <v>2724</v>
      </c>
      <c r="D1316" t="s">
        <v>2725</v>
      </c>
      <c r="E1316" t="s">
        <v>922</v>
      </c>
      <c r="F1316" s="207">
        <v>44168.645949074074</v>
      </c>
    </row>
    <row r="1317" spans="1:6">
      <c r="A1317" s="198" t="s">
        <v>2867</v>
      </c>
      <c r="B1317" s="235">
        <v>0.1</v>
      </c>
      <c r="C1317" t="s">
        <v>2724</v>
      </c>
      <c r="D1317" t="s">
        <v>2725</v>
      </c>
      <c r="E1317" t="s">
        <v>922</v>
      </c>
      <c r="F1317" s="207">
        <v>44168.645949074074</v>
      </c>
    </row>
    <row r="1318" spans="1:6">
      <c r="A1318" s="198" t="s">
        <v>1644</v>
      </c>
      <c r="B1318" s="235">
        <v>8.9999999999999993E-3</v>
      </c>
      <c r="C1318" t="s">
        <v>1324</v>
      </c>
      <c r="D1318" t="s">
        <v>313</v>
      </c>
      <c r="E1318" t="s">
        <v>922</v>
      </c>
      <c r="F1318" s="207">
        <v>42395.573738425926</v>
      </c>
    </row>
    <row r="1319" spans="1:6">
      <c r="A1319" s="198" t="s">
        <v>1645</v>
      </c>
      <c r="B1319" s="235">
        <v>8.9999999999999993E-3</v>
      </c>
      <c r="C1319" t="s">
        <v>1324</v>
      </c>
      <c r="D1319" t="s">
        <v>313</v>
      </c>
      <c r="E1319" t="s">
        <v>922</v>
      </c>
      <c r="F1319" s="207">
        <v>42395.573738425926</v>
      </c>
    </row>
    <row r="1320" spans="1:6">
      <c r="A1320" s="198" t="s">
        <v>1646</v>
      </c>
      <c r="B1320" s="235">
        <v>8.9999999999999993E-3</v>
      </c>
      <c r="C1320" t="s">
        <v>1324</v>
      </c>
      <c r="D1320" t="s">
        <v>313</v>
      </c>
      <c r="E1320" t="s">
        <v>922</v>
      </c>
      <c r="F1320" s="207">
        <v>42395.573738425926</v>
      </c>
    </row>
    <row r="1321" spans="1:6">
      <c r="A1321" s="198" t="s">
        <v>1647</v>
      </c>
      <c r="B1321" s="235">
        <v>8.9999999999999993E-3</v>
      </c>
      <c r="C1321" t="s">
        <v>1324</v>
      </c>
      <c r="D1321" t="s">
        <v>313</v>
      </c>
      <c r="E1321" t="s">
        <v>922</v>
      </c>
      <c r="F1321" s="207">
        <v>42395.573738425926</v>
      </c>
    </row>
    <row r="1322" spans="1:6">
      <c r="A1322" s="198" t="s">
        <v>1648</v>
      </c>
      <c r="B1322" s="235">
        <v>8.9999999999999993E-3</v>
      </c>
      <c r="C1322" t="s">
        <v>1324</v>
      </c>
      <c r="D1322" t="s">
        <v>313</v>
      </c>
      <c r="E1322" t="s">
        <v>922</v>
      </c>
      <c r="F1322" s="207">
        <v>42395.573738425926</v>
      </c>
    </row>
    <row r="1323" spans="1:6">
      <c r="A1323" s="198" t="s">
        <v>1649</v>
      </c>
      <c r="B1323" s="235">
        <v>8.9999999999999993E-3</v>
      </c>
      <c r="C1323" t="s">
        <v>1324</v>
      </c>
      <c r="D1323" t="s">
        <v>313</v>
      </c>
      <c r="E1323" t="s">
        <v>922</v>
      </c>
      <c r="F1323" s="207">
        <v>42395.573738425926</v>
      </c>
    </row>
    <row r="1324" spans="1:6">
      <c r="A1324" s="198" t="s">
        <v>1650</v>
      </c>
      <c r="B1324" s="235">
        <v>8.9999999999999993E-3</v>
      </c>
      <c r="C1324" t="s">
        <v>1324</v>
      </c>
      <c r="D1324" t="s">
        <v>313</v>
      </c>
      <c r="E1324" t="s">
        <v>922</v>
      </c>
      <c r="F1324" s="207">
        <v>42395.573738425926</v>
      </c>
    </row>
    <row r="1325" spans="1:6">
      <c r="A1325" s="198" t="s">
        <v>1651</v>
      </c>
      <c r="B1325" s="235">
        <v>8.9999999999999993E-3</v>
      </c>
      <c r="C1325" t="s">
        <v>1324</v>
      </c>
      <c r="D1325" t="s">
        <v>313</v>
      </c>
      <c r="E1325" t="s">
        <v>922</v>
      </c>
      <c r="F1325" s="207">
        <v>42395.573738425926</v>
      </c>
    </row>
    <row r="1326" spans="1:6">
      <c r="A1326" s="198" t="s">
        <v>1652</v>
      </c>
      <c r="B1326" s="235">
        <v>8.9999999999999993E-3</v>
      </c>
      <c r="C1326" t="s">
        <v>1324</v>
      </c>
      <c r="D1326" t="s">
        <v>313</v>
      </c>
      <c r="E1326" t="s">
        <v>922</v>
      </c>
      <c r="F1326" s="207">
        <v>42395.573738425926</v>
      </c>
    </row>
    <row r="1327" spans="1:6">
      <c r="A1327" s="198" t="s">
        <v>1653</v>
      </c>
      <c r="B1327" s="235">
        <v>8.9999999999999993E-3</v>
      </c>
      <c r="C1327" t="s">
        <v>1324</v>
      </c>
      <c r="D1327" t="s">
        <v>313</v>
      </c>
      <c r="E1327" t="s">
        <v>922</v>
      </c>
      <c r="F1327" s="207">
        <v>42395.573738425926</v>
      </c>
    </row>
    <row r="1328" spans="1:6">
      <c r="A1328" s="198" t="s">
        <v>1654</v>
      </c>
      <c r="B1328" s="235">
        <v>8.9999999999999993E-3</v>
      </c>
      <c r="C1328" t="s">
        <v>1324</v>
      </c>
      <c r="D1328" t="s">
        <v>313</v>
      </c>
      <c r="E1328" t="s">
        <v>922</v>
      </c>
      <c r="F1328" s="207">
        <v>42395.573738425926</v>
      </c>
    </row>
    <row r="1329" spans="1:6">
      <c r="A1329" s="198" t="s">
        <v>1655</v>
      </c>
      <c r="B1329" s="235">
        <v>8.9999999999999993E-3</v>
      </c>
      <c r="C1329" t="s">
        <v>1324</v>
      </c>
      <c r="D1329" t="s">
        <v>313</v>
      </c>
      <c r="E1329" t="s">
        <v>922</v>
      </c>
      <c r="F1329" s="207">
        <v>42395.573738425926</v>
      </c>
    </row>
    <row r="1330" spans="1:6">
      <c r="A1330" s="198" t="s">
        <v>1656</v>
      </c>
      <c r="B1330" s="235">
        <v>8.9999999999999993E-3</v>
      </c>
      <c r="C1330" t="s">
        <v>1324</v>
      </c>
      <c r="D1330" t="s">
        <v>313</v>
      </c>
      <c r="E1330" t="s">
        <v>922</v>
      </c>
      <c r="F1330" s="207">
        <v>42395.573738425926</v>
      </c>
    </row>
    <row r="1331" spans="1:6">
      <c r="A1331" s="198" t="s">
        <v>1657</v>
      </c>
      <c r="B1331" s="235">
        <v>8.9999999999999993E-3</v>
      </c>
      <c r="C1331" t="s">
        <v>1324</v>
      </c>
      <c r="D1331" t="s">
        <v>313</v>
      </c>
      <c r="E1331" t="s">
        <v>922</v>
      </c>
      <c r="F1331" s="207">
        <v>42395.573738425926</v>
      </c>
    </row>
    <row r="1332" spans="1:6">
      <c r="A1332" s="198" t="s">
        <v>2191</v>
      </c>
      <c r="B1332" s="235">
        <v>0.1</v>
      </c>
      <c r="C1332" t="s">
        <v>2104</v>
      </c>
      <c r="D1332" t="s">
        <v>2105</v>
      </c>
      <c r="E1332" t="s">
        <v>922</v>
      </c>
      <c r="F1332" s="207">
        <v>43069.636192129627</v>
      </c>
    </row>
    <row r="1333" spans="1:6">
      <c r="A1333" s="198" t="s">
        <v>2960</v>
      </c>
      <c r="B1333" s="235">
        <v>0.1</v>
      </c>
      <c r="C1333" t="s">
        <v>2924</v>
      </c>
      <c r="D1333" t="s">
        <v>2925</v>
      </c>
      <c r="E1333" t="s">
        <v>922</v>
      </c>
      <c r="F1333" s="207">
        <v>44168.51153935185</v>
      </c>
    </row>
    <row r="1334" spans="1:6">
      <c r="A1334" s="198" t="s">
        <v>2961</v>
      </c>
      <c r="B1334" s="235">
        <v>0.1</v>
      </c>
      <c r="C1334" t="s">
        <v>2924</v>
      </c>
      <c r="D1334" t="s">
        <v>2925</v>
      </c>
      <c r="E1334" t="s">
        <v>922</v>
      </c>
      <c r="F1334" s="207">
        <v>44168.51153935185</v>
      </c>
    </row>
    <row r="1335" spans="1:6">
      <c r="A1335" s="198" t="s">
        <v>1658</v>
      </c>
      <c r="B1335" s="235">
        <v>8.9999999999999993E-3</v>
      </c>
      <c r="C1335" t="s">
        <v>1324</v>
      </c>
      <c r="D1335" t="s">
        <v>313</v>
      </c>
      <c r="E1335" t="s">
        <v>922</v>
      </c>
      <c r="F1335" s="207">
        <v>42395.573738425926</v>
      </c>
    </row>
    <row r="1336" spans="1:6">
      <c r="A1336" s="198" t="s">
        <v>2962</v>
      </c>
      <c r="B1336" s="235">
        <v>0.1</v>
      </c>
      <c r="C1336" t="s">
        <v>2924</v>
      </c>
      <c r="D1336" t="s">
        <v>2925</v>
      </c>
      <c r="E1336" t="s">
        <v>922</v>
      </c>
      <c r="F1336" s="207">
        <v>44168.51153935185</v>
      </c>
    </row>
    <row r="1337" spans="1:6">
      <c r="A1337" s="198" t="s">
        <v>2868</v>
      </c>
      <c r="B1337" s="235">
        <v>0.1</v>
      </c>
      <c r="C1337" t="s">
        <v>2724</v>
      </c>
      <c r="D1337" t="s">
        <v>2725</v>
      </c>
      <c r="E1337" t="s">
        <v>922</v>
      </c>
      <c r="F1337" s="207">
        <v>44168.645949074074</v>
      </c>
    </row>
    <row r="1338" spans="1:6">
      <c r="A1338" s="198" t="s">
        <v>1659</v>
      </c>
      <c r="B1338" s="235">
        <v>8.9999999999999993E-3</v>
      </c>
      <c r="C1338" t="s">
        <v>1324</v>
      </c>
      <c r="D1338" t="s">
        <v>313</v>
      </c>
      <c r="E1338" t="s">
        <v>922</v>
      </c>
      <c r="F1338" s="207">
        <v>42395.573738425926</v>
      </c>
    </row>
    <row r="1339" spans="1:6">
      <c r="A1339" s="198" t="s">
        <v>1660</v>
      </c>
      <c r="B1339" s="235">
        <v>8.9999999999999993E-3</v>
      </c>
      <c r="C1339" t="s">
        <v>1324</v>
      </c>
      <c r="D1339" t="s">
        <v>313</v>
      </c>
      <c r="E1339" t="s">
        <v>922</v>
      </c>
      <c r="F1339" s="207">
        <v>42395.573738425926</v>
      </c>
    </row>
    <row r="1340" spans="1:6">
      <c r="A1340" s="198" t="s">
        <v>2869</v>
      </c>
      <c r="B1340" s="235">
        <v>0.1</v>
      </c>
      <c r="C1340" t="s">
        <v>2709</v>
      </c>
      <c r="D1340" t="s">
        <v>2710</v>
      </c>
      <c r="E1340" t="s">
        <v>922</v>
      </c>
      <c r="F1340" s="207">
        <v>43664.69363425926</v>
      </c>
    </row>
    <row r="1341" spans="1:6">
      <c r="A1341" s="198" t="s">
        <v>2870</v>
      </c>
      <c r="B1341" s="235">
        <v>0.1</v>
      </c>
      <c r="C1341" t="s">
        <v>2709</v>
      </c>
      <c r="D1341" t="s">
        <v>2710</v>
      </c>
      <c r="E1341" t="s">
        <v>922</v>
      </c>
      <c r="F1341" s="207">
        <v>43664.69363425926</v>
      </c>
    </row>
    <row r="1342" spans="1:6">
      <c r="A1342" s="198" t="s">
        <v>2871</v>
      </c>
      <c r="B1342" s="235">
        <v>0.1</v>
      </c>
      <c r="C1342" t="s">
        <v>2709</v>
      </c>
      <c r="D1342" t="s">
        <v>2710</v>
      </c>
      <c r="E1342" t="s">
        <v>922</v>
      </c>
      <c r="F1342" s="207">
        <v>43664.69363425926</v>
      </c>
    </row>
    <row r="1343" spans="1:6">
      <c r="A1343" s="198" t="s">
        <v>1661</v>
      </c>
      <c r="B1343" s="235">
        <v>8.9999999999999993E-3</v>
      </c>
      <c r="C1343" t="s">
        <v>1324</v>
      </c>
      <c r="D1343" t="s">
        <v>313</v>
      </c>
      <c r="E1343" t="s">
        <v>922</v>
      </c>
      <c r="F1343" s="207">
        <v>42395.573738425926</v>
      </c>
    </row>
    <row r="1344" spans="1:6">
      <c r="A1344" s="198" t="s">
        <v>1953</v>
      </c>
      <c r="B1344" s="235">
        <v>0.02</v>
      </c>
      <c r="C1344" t="s">
        <v>1757</v>
      </c>
      <c r="D1344" t="s">
        <v>315</v>
      </c>
      <c r="E1344" t="s">
        <v>922</v>
      </c>
      <c r="F1344" s="207">
        <v>42347.501400462963</v>
      </c>
    </row>
    <row r="1345" spans="1:6">
      <c r="A1345" s="198" t="s">
        <v>927</v>
      </c>
      <c r="B1345" s="235">
        <v>0.3</v>
      </c>
      <c r="C1345" t="s">
        <v>2718</v>
      </c>
      <c r="D1345" t="s">
        <v>2872</v>
      </c>
      <c r="E1345" t="s">
        <v>922</v>
      </c>
    </row>
    <row r="1346" spans="1:6">
      <c r="A1346" s="198" t="s">
        <v>1662</v>
      </c>
      <c r="B1346" s="235">
        <v>8.9999999999999993E-3</v>
      </c>
      <c r="C1346" t="s">
        <v>1324</v>
      </c>
      <c r="D1346" t="s">
        <v>313</v>
      </c>
      <c r="E1346" t="s">
        <v>922</v>
      </c>
      <c r="F1346" s="207">
        <v>42395.573738425926</v>
      </c>
    </row>
    <row r="1347" spans="1:6">
      <c r="A1347" s="198" t="s">
        <v>2236</v>
      </c>
      <c r="B1347" s="235">
        <v>0.1</v>
      </c>
      <c r="C1347" t="s">
        <v>2199</v>
      </c>
      <c r="D1347" t="s">
        <v>2935</v>
      </c>
      <c r="E1347" t="s">
        <v>922</v>
      </c>
      <c r="F1347" s="207">
        <v>44168.520844907405</v>
      </c>
    </row>
    <row r="1348" spans="1:6">
      <c r="A1348" s="198" t="s">
        <v>2009</v>
      </c>
      <c r="B1348" s="235">
        <v>0.1</v>
      </c>
      <c r="C1348" t="s">
        <v>1989</v>
      </c>
      <c r="D1348" t="s">
        <v>1990</v>
      </c>
      <c r="E1348" t="s">
        <v>922</v>
      </c>
      <c r="F1348" s="207">
        <v>44168.475694444445</v>
      </c>
    </row>
    <row r="1349" spans="1:6">
      <c r="A1349" s="198" t="s">
        <v>1663</v>
      </c>
      <c r="B1349" s="235">
        <v>8.9999999999999993E-3</v>
      </c>
      <c r="C1349" t="s">
        <v>1324</v>
      </c>
      <c r="D1349" t="s">
        <v>313</v>
      </c>
      <c r="E1349" t="s">
        <v>922</v>
      </c>
      <c r="F1349" s="207">
        <v>42395.573738425926</v>
      </c>
    </row>
    <row r="1350" spans="1:6">
      <c r="A1350" s="198" t="s">
        <v>2068</v>
      </c>
      <c r="B1350" s="235">
        <v>0.1</v>
      </c>
      <c r="C1350" t="s">
        <v>2012</v>
      </c>
      <c r="D1350" t="s">
        <v>2921</v>
      </c>
      <c r="E1350" t="s">
        <v>922</v>
      </c>
      <c r="F1350" s="207">
        <v>44168.631655092591</v>
      </c>
    </row>
    <row r="1351" spans="1:6">
      <c r="A1351" s="198" t="s">
        <v>2192</v>
      </c>
      <c r="B1351" s="235">
        <v>0.1</v>
      </c>
      <c r="C1351" t="s">
        <v>2104</v>
      </c>
      <c r="D1351" t="s">
        <v>2105</v>
      </c>
      <c r="E1351" t="s">
        <v>922</v>
      </c>
      <c r="F1351" s="207">
        <v>43069.636192129627</v>
      </c>
    </row>
    <row r="1352" spans="1:6">
      <c r="A1352" s="198" t="s">
        <v>2193</v>
      </c>
      <c r="B1352" s="235">
        <v>0.1</v>
      </c>
      <c r="C1352" t="s">
        <v>2104</v>
      </c>
      <c r="D1352" t="s">
        <v>2105</v>
      </c>
      <c r="E1352" t="s">
        <v>922</v>
      </c>
      <c r="F1352" s="207">
        <v>43069.636192129627</v>
      </c>
    </row>
    <row r="1353" spans="1:6">
      <c r="A1353" s="198" t="s">
        <v>2873</v>
      </c>
      <c r="B1353" s="235">
        <v>0.1</v>
      </c>
      <c r="C1353" t="s">
        <v>2709</v>
      </c>
      <c r="D1353" t="s">
        <v>2710</v>
      </c>
      <c r="E1353" t="s">
        <v>922</v>
      </c>
      <c r="F1353" s="207">
        <v>43664.69363425926</v>
      </c>
    </row>
    <row r="1354" spans="1:6">
      <c r="A1354" s="198" t="s">
        <v>2874</v>
      </c>
      <c r="B1354" s="235">
        <v>0.1</v>
      </c>
      <c r="C1354" t="s">
        <v>2712</v>
      </c>
      <c r="D1354" t="s">
        <v>2713</v>
      </c>
      <c r="E1354" t="s">
        <v>922</v>
      </c>
      <c r="F1354" s="207">
        <v>44173.373749999999</v>
      </c>
    </row>
    <row r="1355" spans="1:6">
      <c r="A1355" s="198" t="s">
        <v>1954</v>
      </c>
      <c r="B1355" s="235">
        <v>0.02</v>
      </c>
      <c r="C1355" t="s">
        <v>1757</v>
      </c>
      <c r="D1355" t="s">
        <v>315</v>
      </c>
      <c r="E1355" t="s">
        <v>922</v>
      </c>
      <c r="F1355" s="207">
        <v>42347.501400462963</v>
      </c>
    </row>
    <row r="1356" spans="1:6">
      <c r="A1356" s="198" t="s">
        <v>2875</v>
      </c>
      <c r="B1356" s="235">
        <v>0.1</v>
      </c>
      <c r="C1356" t="s">
        <v>2712</v>
      </c>
      <c r="D1356" t="s">
        <v>2713</v>
      </c>
      <c r="E1356" t="s">
        <v>922</v>
      </c>
      <c r="F1356" s="207">
        <v>44173.373749999999</v>
      </c>
    </row>
    <row r="1357" spans="1:6">
      <c r="A1357" s="198" t="s">
        <v>2194</v>
      </c>
      <c r="B1357" s="235">
        <v>0.1</v>
      </c>
      <c r="C1357" t="s">
        <v>2104</v>
      </c>
      <c r="D1357" t="s">
        <v>2105</v>
      </c>
      <c r="E1357" t="s">
        <v>922</v>
      </c>
      <c r="F1357" s="207">
        <v>43069.636192129627</v>
      </c>
    </row>
    <row r="1358" spans="1:6">
      <c r="A1358" s="198" t="s">
        <v>2876</v>
      </c>
      <c r="B1358" s="235">
        <v>0.1</v>
      </c>
      <c r="C1358" t="s">
        <v>2712</v>
      </c>
      <c r="D1358" t="s">
        <v>2713</v>
      </c>
      <c r="E1358" t="s">
        <v>922</v>
      </c>
      <c r="F1358" s="207">
        <v>44173.373749999999</v>
      </c>
    </row>
    <row r="1359" spans="1:6">
      <c r="A1359" s="198" t="s">
        <v>2877</v>
      </c>
      <c r="B1359" s="235">
        <v>0.1</v>
      </c>
      <c r="C1359" t="s">
        <v>2712</v>
      </c>
      <c r="D1359" t="s">
        <v>2713</v>
      </c>
      <c r="E1359" t="s">
        <v>922</v>
      </c>
      <c r="F1359" s="207">
        <v>44173.373749999999</v>
      </c>
    </row>
    <row r="1360" spans="1:6">
      <c r="A1360" s="198" t="s">
        <v>2878</v>
      </c>
      <c r="B1360" s="235">
        <v>0.1</v>
      </c>
      <c r="C1360" t="s">
        <v>2706</v>
      </c>
      <c r="D1360" t="s">
        <v>2707</v>
      </c>
      <c r="E1360" t="s">
        <v>922</v>
      </c>
      <c r="F1360" s="207">
        <v>43664.675219907411</v>
      </c>
    </row>
    <row r="1361" spans="1:6">
      <c r="A1361" s="198" t="s">
        <v>1664</v>
      </c>
      <c r="B1361" s="235">
        <v>8.9999999999999993E-3</v>
      </c>
      <c r="C1361" t="s">
        <v>1324</v>
      </c>
      <c r="D1361" t="s">
        <v>313</v>
      </c>
      <c r="E1361" t="s">
        <v>922</v>
      </c>
      <c r="F1361" s="207">
        <v>42395.573738425926</v>
      </c>
    </row>
    <row r="1362" spans="1:6">
      <c r="A1362" s="198" t="s">
        <v>1665</v>
      </c>
      <c r="B1362" s="235">
        <v>8.9999999999999993E-3</v>
      </c>
      <c r="C1362" t="s">
        <v>1324</v>
      </c>
      <c r="D1362" t="s">
        <v>313</v>
      </c>
      <c r="E1362" t="s">
        <v>922</v>
      </c>
      <c r="F1362" s="207">
        <v>42395.573738425926</v>
      </c>
    </row>
    <row r="1363" spans="1:6">
      <c r="A1363" s="198" t="s">
        <v>1666</v>
      </c>
      <c r="B1363" s="235">
        <v>8.9999999999999993E-3</v>
      </c>
      <c r="C1363" t="s">
        <v>1324</v>
      </c>
      <c r="D1363" t="s">
        <v>313</v>
      </c>
      <c r="E1363" t="s">
        <v>922</v>
      </c>
      <c r="F1363" s="207">
        <v>42395.573738425926</v>
      </c>
    </row>
    <row r="1364" spans="1:6">
      <c r="A1364" s="198" t="s">
        <v>1667</v>
      </c>
      <c r="B1364" s="235">
        <v>8.9999999999999993E-3</v>
      </c>
      <c r="C1364" t="s">
        <v>1324</v>
      </c>
      <c r="D1364" t="s">
        <v>313</v>
      </c>
      <c r="E1364" t="s">
        <v>922</v>
      </c>
      <c r="F1364" s="207">
        <v>42395.573738425926</v>
      </c>
    </row>
    <row r="1365" spans="1:6">
      <c r="A1365" s="198" t="s">
        <v>1668</v>
      </c>
      <c r="B1365" s="235">
        <v>8.9999999999999993E-3</v>
      </c>
      <c r="C1365" t="s">
        <v>1324</v>
      </c>
      <c r="D1365" t="s">
        <v>313</v>
      </c>
      <c r="E1365" t="s">
        <v>922</v>
      </c>
      <c r="F1365" s="207">
        <v>42395.573738425926</v>
      </c>
    </row>
    <row r="1366" spans="1:6">
      <c r="A1366" s="198" t="s">
        <v>2879</v>
      </c>
      <c r="B1366" s="235">
        <v>0.1</v>
      </c>
      <c r="C1366" t="s">
        <v>2712</v>
      </c>
      <c r="D1366" t="s">
        <v>2713</v>
      </c>
      <c r="E1366" t="s">
        <v>922</v>
      </c>
      <c r="F1366" s="207">
        <v>44173.373749999999</v>
      </c>
    </row>
    <row r="1367" spans="1:6">
      <c r="A1367" s="198" t="s">
        <v>1669</v>
      </c>
      <c r="B1367" s="235">
        <v>8.9999999999999993E-3</v>
      </c>
      <c r="C1367" t="s">
        <v>1324</v>
      </c>
      <c r="D1367" t="s">
        <v>313</v>
      </c>
      <c r="E1367" t="s">
        <v>922</v>
      </c>
      <c r="F1367" s="207">
        <v>42395.573738425926</v>
      </c>
    </row>
    <row r="1368" spans="1:6">
      <c r="A1368" s="198" t="s">
        <v>1670</v>
      </c>
      <c r="B1368" s="235">
        <v>8.9999999999999993E-3</v>
      </c>
      <c r="C1368" t="s">
        <v>1324</v>
      </c>
      <c r="D1368" t="s">
        <v>313</v>
      </c>
      <c r="E1368" t="s">
        <v>922</v>
      </c>
      <c r="F1368" s="207">
        <v>42395.573738425926</v>
      </c>
    </row>
    <row r="1369" spans="1:6">
      <c r="A1369" s="198" t="s">
        <v>1671</v>
      </c>
      <c r="B1369" s="235">
        <v>8.9999999999999993E-3</v>
      </c>
      <c r="C1369" t="s">
        <v>1324</v>
      </c>
      <c r="D1369" t="s">
        <v>313</v>
      </c>
      <c r="E1369" t="s">
        <v>922</v>
      </c>
      <c r="F1369" s="207">
        <v>42395.573738425926</v>
      </c>
    </row>
    <row r="1370" spans="1:6">
      <c r="A1370" s="198" t="s">
        <v>1672</v>
      </c>
      <c r="B1370" s="235">
        <v>8.9999999999999993E-3</v>
      </c>
      <c r="C1370" t="s">
        <v>1324</v>
      </c>
      <c r="D1370" t="s">
        <v>313</v>
      </c>
      <c r="E1370" t="s">
        <v>922</v>
      </c>
      <c r="F1370" s="207">
        <v>42395.573738425926</v>
      </c>
    </row>
    <row r="1371" spans="1:6">
      <c r="A1371" s="198" t="s">
        <v>1673</v>
      </c>
      <c r="B1371" s="235">
        <v>8.9999999999999993E-3</v>
      </c>
      <c r="C1371" t="s">
        <v>1324</v>
      </c>
      <c r="D1371" t="s">
        <v>313</v>
      </c>
      <c r="E1371" t="s">
        <v>922</v>
      </c>
      <c r="F1371" s="207">
        <v>42395.573738425926</v>
      </c>
    </row>
    <row r="1372" spans="1:6">
      <c r="A1372" s="198" t="s">
        <v>1674</v>
      </c>
      <c r="B1372" s="235">
        <v>8.9999999999999993E-3</v>
      </c>
      <c r="C1372" t="s">
        <v>1324</v>
      </c>
      <c r="D1372" t="s">
        <v>313</v>
      </c>
      <c r="E1372" t="s">
        <v>922</v>
      </c>
      <c r="F1372" s="207">
        <v>42395.573738425926</v>
      </c>
    </row>
    <row r="1373" spans="1:6">
      <c r="A1373" s="198" t="s">
        <v>1675</v>
      </c>
      <c r="B1373" s="235">
        <v>8.9999999999999993E-3</v>
      </c>
      <c r="C1373" t="s">
        <v>1324</v>
      </c>
      <c r="D1373" t="s">
        <v>313</v>
      </c>
      <c r="E1373" t="s">
        <v>922</v>
      </c>
      <c r="F1373" s="207">
        <v>42395.573738425926</v>
      </c>
    </row>
    <row r="1374" spans="1:6">
      <c r="A1374" s="198" t="s">
        <v>1676</v>
      </c>
      <c r="B1374" s="235">
        <v>8.9999999999999993E-3</v>
      </c>
      <c r="C1374" t="s">
        <v>1324</v>
      </c>
      <c r="D1374" t="s">
        <v>313</v>
      </c>
      <c r="E1374" t="s">
        <v>922</v>
      </c>
      <c r="F1374" s="207">
        <v>42395.573738425926</v>
      </c>
    </row>
    <row r="1375" spans="1:6">
      <c r="A1375" s="198" t="s">
        <v>1677</v>
      </c>
      <c r="B1375" s="235">
        <v>8.9999999999999993E-3</v>
      </c>
      <c r="C1375" t="s">
        <v>1324</v>
      </c>
      <c r="D1375" t="s">
        <v>313</v>
      </c>
      <c r="E1375" t="s">
        <v>922</v>
      </c>
      <c r="F1375" s="207">
        <v>42395.573738425926</v>
      </c>
    </row>
    <row r="1376" spans="1:6">
      <c r="A1376" s="198" t="s">
        <v>1678</v>
      </c>
      <c r="B1376" s="235">
        <v>8.9999999999999993E-3</v>
      </c>
      <c r="C1376" t="s">
        <v>1324</v>
      </c>
      <c r="D1376" t="s">
        <v>313</v>
      </c>
      <c r="E1376" t="s">
        <v>922</v>
      </c>
      <c r="F1376" s="207">
        <v>42395.573738425926</v>
      </c>
    </row>
    <row r="1377" spans="1:6">
      <c r="A1377" s="198" t="s">
        <v>1679</v>
      </c>
      <c r="B1377" s="235">
        <v>8.9999999999999993E-3</v>
      </c>
      <c r="C1377" t="s">
        <v>1324</v>
      </c>
      <c r="D1377" t="s">
        <v>313</v>
      </c>
      <c r="E1377" t="s">
        <v>922</v>
      </c>
      <c r="F1377" s="207">
        <v>42395.573738425926</v>
      </c>
    </row>
    <row r="1378" spans="1:6">
      <c r="A1378" s="198" t="s">
        <v>1680</v>
      </c>
      <c r="B1378" s="235">
        <v>8.9999999999999993E-3</v>
      </c>
      <c r="C1378" t="s">
        <v>1324</v>
      </c>
      <c r="D1378" t="s">
        <v>313</v>
      </c>
      <c r="E1378" t="s">
        <v>922</v>
      </c>
      <c r="F1378" s="207">
        <v>42395.573738425926</v>
      </c>
    </row>
    <row r="1379" spans="1:6">
      <c r="A1379" s="198" t="s">
        <v>1681</v>
      </c>
      <c r="B1379" s="235">
        <v>8.9999999999999993E-3</v>
      </c>
      <c r="C1379" t="s">
        <v>1324</v>
      </c>
      <c r="D1379" t="s">
        <v>313</v>
      </c>
      <c r="E1379" t="s">
        <v>922</v>
      </c>
      <c r="F1379" s="207">
        <v>42395.573738425926</v>
      </c>
    </row>
    <row r="1380" spans="1:6">
      <c r="A1380" s="198" t="s">
        <v>1682</v>
      </c>
      <c r="B1380" s="235">
        <v>8.9999999999999993E-3</v>
      </c>
      <c r="C1380" t="s">
        <v>1324</v>
      </c>
      <c r="D1380" t="s">
        <v>313</v>
      </c>
      <c r="E1380" t="s">
        <v>922</v>
      </c>
      <c r="F1380" s="207">
        <v>42395.573738425926</v>
      </c>
    </row>
    <row r="1381" spans="1:6">
      <c r="A1381" s="198" t="s">
        <v>1683</v>
      </c>
      <c r="B1381" s="235">
        <v>8.9999999999999993E-3</v>
      </c>
      <c r="C1381" t="s">
        <v>1324</v>
      </c>
      <c r="D1381" t="s">
        <v>313</v>
      </c>
      <c r="E1381" t="s">
        <v>922</v>
      </c>
      <c r="F1381" s="207">
        <v>42395.573738425926</v>
      </c>
    </row>
    <row r="1382" spans="1:6">
      <c r="A1382" s="198" t="s">
        <v>1684</v>
      </c>
      <c r="B1382" s="235">
        <v>8.9999999999999993E-3</v>
      </c>
      <c r="C1382" t="s">
        <v>1324</v>
      </c>
      <c r="D1382" t="s">
        <v>313</v>
      </c>
      <c r="E1382" t="s">
        <v>922</v>
      </c>
      <c r="F1382" s="207">
        <v>42395.573738425926</v>
      </c>
    </row>
    <row r="1383" spans="1:6">
      <c r="A1383" s="198" t="s">
        <v>1685</v>
      </c>
      <c r="B1383" s="235">
        <v>8.9999999999999993E-3</v>
      </c>
      <c r="C1383" t="s">
        <v>1324</v>
      </c>
      <c r="D1383" t="s">
        <v>313</v>
      </c>
      <c r="E1383" t="s">
        <v>922</v>
      </c>
      <c r="F1383" s="207">
        <v>42395.573738425926</v>
      </c>
    </row>
    <row r="1384" spans="1:6">
      <c r="A1384" s="198" t="s">
        <v>1686</v>
      </c>
      <c r="B1384" s="235">
        <v>8.9999999999999993E-3</v>
      </c>
      <c r="C1384" t="s">
        <v>1324</v>
      </c>
      <c r="D1384" t="s">
        <v>313</v>
      </c>
      <c r="E1384" t="s">
        <v>922</v>
      </c>
      <c r="F1384" s="207">
        <v>42395.573738425926</v>
      </c>
    </row>
    <row r="1385" spans="1:6">
      <c r="A1385" s="198" t="s">
        <v>1687</v>
      </c>
      <c r="B1385" s="235">
        <v>8.9999999999999993E-3</v>
      </c>
      <c r="C1385" t="s">
        <v>1324</v>
      </c>
      <c r="D1385" t="s">
        <v>313</v>
      </c>
      <c r="E1385" t="s">
        <v>922</v>
      </c>
      <c r="F1385" s="207">
        <v>42395.573738425926</v>
      </c>
    </row>
    <row r="1386" spans="1:6">
      <c r="A1386" s="198" t="s">
        <v>1688</v>
      </c>
      <c r="B1386" s="235">
        <v>8.9999999999999993E-3</v>
      </c>
      <c r="C1386" t="s">
        <v>1324</v>
      </c>
      <c r="D1386" t="s">
        <v>313</v>
      </c>
      <c r="E1386" t="s">
        <v>922</v>
      </c>
      <c r="F1386" s="207">
        <v>42395.573738425926</v>
      </c>
    </row>
    <row r="1387" spans="1:6">
      <c r="A1387" s="198" t="s">
        <v>1689</v>
      </c>
      <c r="B1387" s="235">
        <v>8.9999999999999993E-3</v>
      </c>
      <c r="C1387" t="s">
        <v>1324</v>
      </c>
      <c r="D1387" t="s">
        <v>313</v>
      </c>
      <c r="E1387" t="s">
        <v>922</v>
      </c>
      <c r="F1387" s="207">
        <v>42395.573738425926</v>
      </c>
    </row>
    <row r="1388" spans="1:6">
      <c r="A1388" s="198" t="s">
        <v>1690</v>
      </c>
      <c r="B1388" s="235">
        <v>8.9999999999999993E-3</v>
      </c>
      <c r="C1388" t="s">
        <v>1324</v>
      </c>
      <c r="D1388" t="s">
        <v>313</v>
      </c>
      <c r="E1388" t="s">
        <v>922</v>
      </c>
      <c r="F1388" s="207">
        <v>42395.573738425926</v>
      </c>
    </row>
    <row r="1389" spans="1:6">
      <c r="A1389" s="198" t="s">
        <v>1691</v>
      </c>
      <c r="B1389" s="235">
        <v>8.9999999999999993E-3</v>
      </c>
      <c r="C1389" t="s">
        <v>1324</v>
      </c>
      <c r="D1389" t="s">
        <v>313</v>
      </c>
      <c r="E1389" t="s">
        <v>922</v>
      </c>
      <c r="F1389" s="207">
        <v>42395.573738425926</v>
      </c>
    </row>
    <row r="1390" spans="1:6">
      <c r="A1390" s="198" t="s">
        <v>1692</v>
      </c>
      <c r="B1390" s="235">
        <v>8.9999999999999993E-3</v>
      </c>
      <c r="C1390" t="s">
        <v>1324</v>
      </c>
      <c r="D1390" t="s">
        <v>313</v>
      </c>
      <c r="E1390" t="s">
        <v>922</v>
      </c>
      <c r="F1390" s="207">
        <v>42395.573738425926</v>
      </c>
    </row>
    <row r="1391" spans="1:6">
      <c r="A1391" s="198" t="s">
        <v>1693</v>
      </c>
      <c r="B1391" s="235">
        <v>8.9999999999999993E-3</v>
      </c>
      <c r="C1391" t="s">
        <v>1324</v>
      </c>
      <c r="D1391" t="s">
        <v>313</v>
      </c>
      <c r="E1391" t="s">
        <v>922</v>
      </c>
      <c r="F1391" s="207">
        <v>42395.573738425926</v>
      </c>
    </row>
    <row r="1392" spans="1:6">
      <c r="A1392" s="198" t="s">
        <v>1694</v>
      </c>
      <c r="B1392" s="235">
        <v>8.9999999999999993E-3</v>
      </c>
      <c r="C1392" t="s">
        <v>1324</v>
      </c>
      <c r="D1392" t="s">
        <v>313</v>
      </c>
      <c r="E1392" t="s">
        <v>922</v>
      </c>
      <c r="F1392" s="207">
        <v>42395.573738425926</v>
      </c>
    </row>
    <row r="1393" spans="1:6">
      <c r="A1393" s="198" t="s">
        <v>1695</v>
      </c>
      <c r="B1393" s="235">
        <v>8.9999999999999993E-3</v>
      </c>
      <c r="C1393" t="s">
        <v>1324</v>
      </c>
      <c r="D1393" t="s">
        <v>313</v>
      </c>
      <c r="E1393" t="s">
        <v>922</v>
      </c>
      <c r="F1393" s="207">
        <v>42395.573738425926</v>
      </c>
    </row>
    <row r="1394" spans="1:6">
      <c r="A1394" s="198" t="s">
        <v>1696</v>
      </c>
      <c r="B1394" s="235">
        <v>8.9999999999999993E-3</v>
      </c>
      <c r="C1394" t="s">
        <v>1324</v>
      </c>
      <c r="D1394" t="s">
        <v>313</v>
      </c>
      <c r="E1394" t="s">
        <v>922</v>
      </c>
      <c r="F1394" s="207">
        <v>42395.573738425926</v>
      </c>
    </row>
    <row r="1395" spans="1:6">
      <c r="A1395" s="198" t="s">
        <v>1697</v>
      </c>
      <c r="B1395" s="235">
        <v>8.9999999999999993E-3</v>
      </c>
      <c r="C1395" t="s">
        <v>1324</v>
      </c>
      <c r="D1395" t="s">
        <v>313</v>
      </c>
      <c r="E1395" t="s">
        <v>922</v>
      </c>
      <c r="F1395" s="207">
        <v>42395.573738425926</v>
      </c>
    </row>
    <row r="1396" spans="1:6">
      <c r="A1396" s="198" t="s">
        <v>2880</v>
      </c>
      <c r="B1396" s="235">
        <v>0.1</v>
      </c>
      <c r="C1396" t="s">
        <v>2709</v>
      </c>
      <c r="D1396" t="s">
        <v>2710</v>
      </c>
      <c r="E1396" t="s">
        <v>922</v>
      </c>
      <c r="F1396" s="207">
        <v>43664.69363425926</v>
      </c>
    </row>
    <row r="1397" spans="1:6">
      <c r="A1397" s="198" t="s">
        <v>2881</v>
      </c>
      <c r="B1397" s="235">
        <v>0.1</v>
      </c>
      <c r="C1397" t="s">
        <v>2709</v>
      </c>
      <c r="D1397" t="s">
        <v>2710</v>
      </c>
      <c r="E1397" t="s">
        <v>922</v>
      </c>
      <c r="F1397" s="207">
        <v>43664.69363425926</v>
      </c>
    </row>
    <row r="1398" spans="1:6">
      <c r="A1398" s="198" t="s">
        <v>2882</v>
      </c>
      <c r="B1398" s="235">
        <v>0.1</v>
      </c>
      <c r="C1398" t="s">
        <v>2709</v>
      </c>
      <c r="D1398" t="s">
        <v>2710</v>
      </c>
      <c r="E1398" t="s">
        <v>922</v>
      </c>
      <c r="F1398" s="207">
        <v>43664.69363425926</v>
      </c>
    </row>
    <row r="1399" spans="1:6">
      <c r="A1399" s="198" t="s">
        <v>2883</v>
      </c>
      <c r="B1399" s="235">
        <v>0.1</v>
      </c>
      <c r="C1399" t="s">
        <v>2709</v>
      </c>
      <c r="D1399" t="s">
        <v>2710</v>
      </c>
      <c r="E1399" t="s">
        <v>922</v>
      </c>
      <c r="F1399" s="207">
        <v>43664.69363425926</v>
      </c>
    </row>
    <row r="1400" spans="1:6">
      <c r="A1400" s="198" t="s">
        <v>1698</v>
      </c>
      <c r="B1400" s="235">
        <v>8.9999999999999993E-3</v>
      </c>
      <c r="C1400" t="s">
        <v>1324</v>
      </c>
      <c r="D1400" t="s">
        <v>313</v>
      </c>
      <c r="E1400" t="s">
        <v>922</v>
      </c>
      <c r="F1400" s="207">
        <v>42395.573738425926</v>
      </c>
    </row>
    <row r="1401" spans="1:6">
      <c r="A1401" s="198" t="s">
        <v>1699</v>
      </c>
      <c r="B1401" s="235">
        <v>8.9999999999999993E-3</v>
      </c>
      <c r="C1401" t="s">
        <v>1324</v>
      </c>
      <c r="D1401" t="s">
        <v>313</v>
      </c>
      <c r="E1401" t="s">
        <v>922</v>
      </c>
      <c r="F1401" s="207">
        <v>42395.573738425926</v>
      </c>
    </row>
    <row r="1402" spans="1:6">
      <c r="A1402" s="198" t="s">
        <v>1700</v>
      </c>
      <c r="B1402" s="235">
        <v>8.9999999999999993E-3</v>
      </c>
      <c r="C1402" t="s">
        <v>1324</v>
      </c>
      <c r="D1402" t="s">
        <v>313</v>
      </c>
      <c r="E1402" t="s">
        <v>922</v>
      </c>
      <c r="F1402" s="207">
        <v>42395.573738425926</v>
      </c>
    </row>
    <row r="1403" spans="1:6">
      <c r="A1403" s="198" t="s">
        <v>1701</v>
      </c>
      <c r="B1403" s="235">
        <v>8.9999999999999993E-3</v>
      </c>
      <c r="C1403" t="s">
        <v>1324</v>
      </c>
      <c r="D1403" t="s">
        <v>313</v>
      </c>
      <c r="E1403" t="s">
        <v>922</v>
      </c>
      <c r="F1403" s="207">
        <v>42395.573738425926</v>
      </c>
    </row>
    <row r="1404" spans="1:6">
      <c r="A1404" s="198" t="s">
        <v>1955</v>
      </c>
      <c r="B1404" s="235">
        <v>0.02</v>
      </c>
      <c r="C1404" t="s">
        <v>1757</v>
      </c>
      <c r="D1404" t="s">
        <v>315</v>
      </c>
      <c r="E1404" t="s">
        <v>922</v>
      </c>
      <c r="F1404" s="207">
        <v>42347.501400462963</v>
      </c>
    </row>
    <row r="1405" spans="1:6">
      <c r="A1405" s="198" t="s">
        <v>1029</v>
      </c>
      <c r="B1405" s="235">
        <v>0.01</v>
      </c>
      <c r="C1405" t="s">
        <v>940</v>
      </c>
      <c r="D1405" t="s">
        <v>309</v>
      </c>
      <c r="E1405" t="s">
        <v>922</v>
      </c>
      <c r="F1405" s="207">
        <v>44168.620891203704</v>
      </c>
    </row>
    <row r="1406" spans="1:6">
      <c r="A1406" s="198" t="s">
        <v>1030</v>
      </c>
      <c r="B1406" s="235">
        <v>0.01</v>
      </c>
      <c r="C1406" t="s">
        <v>940</v>
      </c>
      <c r="D1406" t="s">
        <v>309</v>
      </c>
      <c r="E1406" t="s">
        <v>922</v>
      </c>
      <c r="F1406" s="207">
        <v>44168.620891203704</v>
      </c>
    </row>
    <row r="1407" spans="1:6">
      <c r="A1407" s="198" t="s">
        <v>2884</v>
      </c>
      <c r="B1407" s="235">
        <v>0.1</v>
      </c>
      <c r="C1407" t="s">
        <v>2709</v>
      </c>
      <c r="D1407" t="s">
        <v>2710</v>
      </c>
      <c r="E1407" t="s">
        <v>922</v>
      </c>
      <c r="F1407" s="207">
        <v>43664.69363425926</v>
      </c>
    </row>
    <row r="1408" spans="1:6">
      <c r="A1408" s="198" t="s">
        <v>2885</v>
      </c>
      <c r="B1408" s="235">
        <v>0.1</v>
      </c>
      <c r="C1408" t="s">
        <v>2712</v>
      </c>
      <c r="D1408" t="s">
        <v>2713</v>
      </c>
      <c r="E1408" t="s">
        <v>922</v>
      </c>
      <c r="F1408" s="207">
        <v>44173.373749999999</v>
      </c>
    </row>
    <row r="1409" spans="1:6">
      <c r="A1409" s="198" t="s">
        <v>2886</v>
      </c>
      <c r="B1409" s="235">
        <v>0.1</v>
      </c>
      <c r="C1409" t="s">
        <v>2712</v>
      </c>
      <c r="D1409" t="s">
        <v>2713</v>
      </c>
      <c r="E1409" t="s">
        <v>922</v>
      </c>
      <c r="F1409" s="207">
        <v>44173.373749999999</v>
      </c>
    </row>
    <row r="1410" spans="1:6">
      <c r="A1410" s="198" t="s">
        <v>1702</v>
      </c>
      <c r="B1410" s="235">
        <v>8.9999999999999993E-3</v>
      </c>
      <c r="C1410" t="s">
        <v>1324</v>
      </c>
      <c r="D1410" t="s">
        <v>313</v>
      </c>
      <c r="E1410" t="s">
        <v>922</v>
      </c>
      <c r="F1410" s="207">
        <v>42395.573738425926</v>
      </c>
    </row>
    <row r="1411" spans="1:6">
      <c r="A1411" s="198" t="s">
        <v>1703</v>
      </c>
      <c r="B1411" s="235">
        <v>8.9999999999999993E-3</v>
      </c>
      <c r="C1411" t="s">
        <v>1324</v>
      </c>
      <c r="D1411" t="s">
        <v>313</v>
      </c>
      <c r="E1411" t="s">
        <v>922</v>
      </c>
      <c r="F1411" s="207">
        <v>42395.573738425926</v>
      </c>
    </row>
    <row r="1412" spans="1:6">
      <c r="A1412" s="198" t="s">
        <v>1704</v>
      </c>
      <c r="B1412" s="235">
        <v>8.9999999999999993E-3</v>
      </c>
      <c r="C1412" t="s">
        <v>1324</v>
      </c>
      <c r="D1412" t="s">
        <v>313</v>
      </c>
      <c r="E1412" t="s">
        <v>922</v>
      </c>
      <c r="F1412" s="207">
        <v>42395.573738425926</v>
      </c>
    </row>
    <row r="1413" spans="1:6">
      <c r="A1413" s="198" t="s">
        <v>1705</v>
      </c>
      <c r="B1413" s="235">
        <v>8.9999999999999993E-3</v>
      </c>
      <c r="C1413" t="s">
        <v>1324</v>
      </c>
      <c r="D1413" t="s">
        <v>313</v>
      </c>
      <c r="E1413" t="s">
        <v>922</v>
      </c>
      <c r="F1413" s="207">
        <v>42395.573738425926</v>
      </c>
    </row>
    <row r="1414" spans="1:6">
      <c r="A1414" s="198" t="s">
        <v>2887</v>
      </c>
      <c r="B1414" s="235">
        <v>0.1</v>
      </c>
      <c r="C1414" t="s">
        <v>2709</v>
      </c>
      <c r="D1414" t="s">
        <v>2710</v>
      </c>
      <c r="E1414" t="s">
        <v>922</v>
      </c>
      <c r="F1414" s="207">
        <v>43664.69363425926</v>
      </c>
    </row>
    <row r="1415" spans="1:6">
      <c r="A1415" s="198" t="s">
        <v>2888</v>
      </c>
      <c r="B1415" s="235">
        <v>0.1</v>
      </c>
      <c r="C1415" t="s">
        <v>2709</v>
      </c>
      <c r="D1415" t="s">
        <v>2710</v>
      </c>
      <c r="E1415" t="s">
        <v>922</v>
      </c>
      <c r="F1415" s="207">
        <v>43664.69363425926</v>
      </c>
    </row>
    <row r="1416" spans="1:6">
      <c r="A1416" s="198" t="s">
        <v>1706</v>
      </c>
      <c r="B1416" s="235">
        <v>8.9999999999999993E-3</v>
      </c>
      <c r="C1416" t="s">
        <v>1324</v>
      </c>
      <c r="D1416" t="s">
        <v>313</v>
      </c>
      <c r="E1416" t="s">
        <v>922</v>
      </c>
      <c r="F1416" s="207">
        <v>42395.573738425926</v>
      </c>
    </row>
    <row r="1417" spans="1:6">
      <c r="A1417" s="198" t="s">
        <v>2889</v>
      </c>
      <c r="B1417" s="235">
        <v>0.1</v>
      </c>
      <c r="C1417" t="s">
        <v>2706</v>
      </c>
      <c r="D1417" t="s">
        <v>2707</v>
      </c>
      <c r="E1417" t="s">
        <v>922</v>
      </c>
      <c r="F1417" s="207">
        <v>43664.675219907411</v>
      </c>
    </row>
    <row r="1418" spans="1:6">
      <c r="A1418" s="198" t="s">
        <v>1707</v>
      </c>
      <c r="B1418" s="235">
        <v>8.9999999999999993E-3</v>
      </c>
      <c r="C1418" t="s">
        <v>1324</v>
      </c>
      <c r="D1418" t="s">
        <v>313</v>
      </c>
      <c r="E1418" t="s">
        <v>922</v>
      </c>
      <c r="F1418" s="207">
        <v>42395.573738425926</v>
      </c>
    </row>
    <row r="1419" spans="1:6">
      <c r="A1419" s="198" t="s">
        <v>1708</v>
      </c>
      <c r="B1419" s="235">
        <v>8.9999999999999993E-3</v>
      </c>
      <c r="C1419" t="s">
        <v>1324</v>
      </c>
      <c r="D1419" t="s">
        <v>313</v>
      </c>
      <c r="E1419" t="s">
        <v>922</v>
      </c>
      <c r="F1419" s="207">
        <v>42395.573738425926</v>
      </c>
    </row>
    <row r="1420" spans="1:6">
      <c r="A1420" s="198" t="s">
        <v>1709</v>
      </c>
      <c r="B1420" s="235">
        <v>8.9999999999999993E-3</v>
      </c>
      <c r="C1420" t="s">
        <v>1324</v>
      </c>
      <c r="D1420" t="s">
        <v>313</v>
      </c>
      <c r="E1420" t="s">
        <v>922</v>
      </c>
      <c r="F1420" s="207">
        <v>42395.573738425926</v>
      </c>
    </row>
    <row r="1421" spans="1:6">
      <c r="A1421" s="198" t="s">
        <v>2890</v>
      </c>
      <c r="B1421" s="235">
        <v>0.1</v>
      </c>
      <c r="C1421" t="s">
        <v>2712</v>
      </c>
      <c r="D1421" t="s">
        <v>2713</v>
      </c>
      <c r="E1421" t="s">
        <v>922</v>
      </c>
      <c r="F1421" s="207">
        <v>44173.373749999999</v>
      </c>
    </row>
    <row r="1422" spans="1:6">
      <c r="A1422" s="198" t="s">
        <v>1710</v>
      </c>
      <c r="B1422" s="235">
        <v>8.9999999999999993E-3</v>
      </c>
      <c r="C1422" t="s">
        <v>1324</v>
      </c>
      <c r="D1422" t="s">
        <v>313</v>
      </c>
      <c r="E1422" t="s">
        <v>922</v>
      </c>
      <c r="F1422" s="207">
        <v>42395.573738425926</v>
      </c>
    </row>
    <row r="1423" spans="1:6">
      <c r="A1423" s="198" t="s">
        <v>1711</v>
      </c>
      <c r="B1423" s="235">
        <v>8.9999999999999993E-3</v>
      </c>
      <c r="C1423" t="s">
        <v>1324</v>
      </c>
      <c r="D1423" t="s">
        <v>313</v>
      </c>
      <c r="E1423" t="s">
        <v>922</v>
      </c>
      <c r="F1423" s="207">
        <v>42395.573738425926</v>
      </c>
    </row>
    <row r="1424" spans="1:6">
      <c r="A1424" s="198" t="s">
        <v>1712</v>
      </c>
      <c r="B1424" s="235">
        <v>8.9999999999999993E-3</v>
      </c>
      <c r="C1424" t="s">
        <v>1324</v>
      </c>
      <c r="D1424" t="s">
        <v>313</v>
      </c>
      <c r="E1424" t="s">
        <v>922</v>
      </c>
      <c r="F1424" s="207">
        <v>42395.573738425926</v>
      </c>
    </row>
    <row r="1425" spans="1:6">
      <c r="A1425" s="198" t="s">
        <v>1713</v>
      </c>
      <c r="B1425" s="235">
        <v>8.9999999999999993E-3</v>
      </c>
      <c r="C1425" t="s">
        <v>1324</v>
      </c>
      <c r="D1425" t="s">
        <v>313</v>
      </c>
      <c r="E1425" t="s">
        <v>922</v>
      </c>
      <c r="F1425" s="207">
        <v>42395.573738425926</v>
      </c>
    </row>
    <row r="1426" spans="1:6">
      <c r="A1426" s="198" t="s">
        <v>1714</v>
      </c>
      <c r="B1426" s="235">
        <v>8.9999999999999993E-3</v>
      </c>
      <c r="C1426" t="s">
        <v>1324</v>
      </c>
      <c r="D1426" t="s">
        <v>313</v>
      </c>
      <c r="E1426" t="s">
        <v>922</v>
      </c>
      <c r="F1426" s="207">
        <v>42395.573738425926</v>
      </c>
    </row>
    <row r="1427" spans="1:6">
      <c r="A1427" s="198" t="s">
        <v>2963</v>
      </c>
      <c r="B1427" s="235">
        <v>0.1</v>
      </c>
      <c r="C1427" t="s">
        <v>2012</v>
      </c>
      <c r="D1427" t="s">
        <v>2921</v>
      </c>
      <c r="E1427" t="s">
        <v>922</v>
      </c>
      <c r="F1427" s="207">
        <v>44168.631655092591</v>
      </c>
    </row>
    <row r="1428" spans="1:6">
      <c r="A1428" s="198" t="s">
        <v>2069</v>
      </c>
      <c r="B1428" s="235">
        <v>0.1</v>
      </c>
      <c r="C1428" t="s">
        <v>2012</v>
      </c>
      <c r="D1428" t="s">
        <v>2921</v>
      </c>
      <c r="E1428" t="s">
        <v>922</v>
      </c>
      <c r="F1428" s="207">
        <v>44168.631655092591</v>
      </c>
    </row>
    <row r="1429" spans="1:6">
      <c r="A1429" s="198" t="s">
        <v>1715</v>
      </c>
      <c r="B1429" s="235">
        <v>8.9999999999999993E-3</v>
      </c>
      <c r="C1429" t="s">
        <v>1324</v>
      </c>
      <c r="D1429" t="s">
        <v>313</v>
      </c>
      <c r="E1429" t="s">
        <v>922</v>
      </c>
      <c r="F1429" s="207">
        <v>42395.573738425926</v>
      </c>
    </row>
    <row r="1430" spans="1:6">
      <c r="A1430" s="198" t="s">
        <v>2891</v>
      </c>
      <c r="B1430" s="235">
        <v>0.1</v>
      </c>
      <c r="C1430" t="s">
        <v>2709</v>
      </c>
      <c r="D1430" t="s">
        <v>2710</v>
      </c>
      <c r="E1430" t="s">
        <v>922</v>
      </c>
      <c r="F1430" s="207">
        <v>43664.69363425926</v>
      </c>
    </row>
    <row r="1431" spans="1:6">
      <c r="A1431" s="198" t="s">
        <v>1031</v>
      </c>
      <c r="B1431" s="235">
        <v>0.01</v>
      </c>
      <c r="C1431" t="s">
        <v>940</v>
      </c>
      <c r="D1431" t="s">
        <v>309</v>
      </c>
      <c r="E1431" t="s">
        <v>922</v>
      </c>
      <c r="F1431" s="207">
        <v>44168.620891203704</v>
      </c>
    </row>
    <row r="1432" spans="1:6">
      <c r="A1432" s="198" t="s">
        <v>1032</v>
      </c>
      <c r="B1432" s="235">
        <v>0.01</v>
      </c>
      <c r="C1432" t="s">
        <v>940</v>
      </c>
      <c r="D1432" t="s">
        <v>309</v>
      </c>
      <c r="E1432" t="s">
        <v>922</v>
      </c>
      <c r="F1432" s="207">
        <v>44168.620891203704</v>
      </c>
    </row>
    <row r="1433" spans="1:6">
      <c r="A1433" s="198" t="s">
        <v>1956</v>
      </c>
      <c r="B1433" s="235">
        <v>0.02</v>
      </c>
      <c r="C1433" t="s">
        <v>1757</v>
      </c>
      <c r="D1433" t="s">
        <v>315</v>
      </c>
      <c r="E1433" t="s">
        <v>922</v>
      </c>
      <c r="F1433" s="207">
        <v>42347.501400462963</v>
      </c>
    </row>
    <row r="1434" spans="1:6">
      <c r="A1434" s="198" t="s">
        <v>1716</v>
      </c>
      <c r="B1434" s="235">
        <v>8.9999999999999993E-3</v>
      </c>
      <c r="C1434" t="s">
        <v>1324</v>
      </c>
      <c r="D1434" t="s">
        <v>313</v>
      </c>
      <c r="E1434" t="s">
        <v>922</v>
      </c>
      <c r="F1434" s="207">
        <v>42395.573738425926</v>
      </c>
    </row>
    <row r="1435" spans="1:6">
      <c r="A1435" s="198" t="s">
        <v>1717</v>
      </c>
      <c r="B1435" s="235">
        <v>8.9999999999999993E-3</v>
      </c>
      <c r="C1435" t="s">
        <v>1324</v>
      </c>
      <c r="D1435" t="s">
        <v>313</v>
      </c>
      <c r="E1435" t="s">
        <v>922</v>
      </c>
      <c r="F1435" s="207">
        <v>42395.573738425926</v>
      </c>
    </row>
    <row r="1436" spans="1:6">
      <c r="A1436" s="198" t="s">
        <v>1718</v>
      </c>
      <c r="B1436" s="235">
        <v>8.9999999999999993E-3</v>
      </c>
      <c r="C1436" t="s">
        <v>1324</v>
      </c>
      <c r="D1436" t="s">
        <v>313</v>
      </c>
      <c r="E1436" t="s">
        <v>922</v>
      </c>
      <c r="F1436" s="207">
        <v>42395.573738425926</v>
      </c>
    </row>
    <row r="1437" spans="1:6">
      <c r="A1437" s="198" t="s">
        <v>2892</v>
      </c>
      <c r="B1437" s="235">
        <v>0.1</v>
      </c>
      <c r="C1437" t="s">
        <v>2709</v>
      </c>
      <c r="D1437" t="s">
        <v>2710</v>
      </c>
      <c r="E1437" t="s">
        <v>922</v>
      </c>
      <c r="F1437" s="207">
        <v>43664.69363425926</v>
      </c>
    </row>
    <row r="1438" spans="1:6">
      <c r="A1438" s="198" t="s">
        <v>1719</v>
      </c>
      <c r="B1438" s="235">
        <v>8.9999999999999993E-3</v>
      </c>
      <c r="C1438" t="s">
        <v>1324</v>
      </c>
      <c r="D1438" t="s">
        <v>313</v>
      </c>
      <c r="E1438" t="s">
        <v>922</v>
      </c>
      <c r="F1438" s="207">
        <v>42395.573738425926</v>
      </c>
    </row>
    <row r="1439" spans="1:6">
      <c r="A1439" s="198" t="s">
        <v>1720</v>
      </c>
      <c r="B1439" s="235">
        <v>8.9999999999999993E-3</v>
      </c>
      <c r="C1439" t="s">
        <v>1324</v>
      </c>
      <c r="D1439" t="s">
        <v>313</v>
      </c>
      <c r="E1439" t="s">
        <v>922</v>
      </c>
      <c r="F1439" s="207">
        <v>42395.573738425926</v>
      </c>
    </row>
    <row r="1440" spans="1:6">
      <c r="A1440" s="198" t="s">
        <v>1957</v>
      </c>
      <c r="B1440" s="235">
        <v>0.02</v>
      </c>
      <c r="C1440" t="s">
        <v>1757</v>
      </c>
      <c r="D1440" t="s">
        <v>315</v>
      </c>
      <c r="E1440" t="s">
        <v>922</v>
      </c>
      <c r="F1440" s="207">
        <v>42347.501400462963</v>
      </c>
    </row>
    <row r="1441" spans="1:6">
      <c r="A1441" s="198" t="s">
        <v>1721</v>
      </c>
      <c r="B1441" s="235">
        <v>8.9999999999999993E-3</v>
      </c>
      <c r="C1441" t="s">
        <v>1324</v>
      </c>
      <c r="D1441" t="s">
        <v>313</v>
      </c>
      <c r="E1441" t="s">
        <v>922</v>
      </c>
      <c r="F1441" s="207">
        <v>42395.573738425926</v>
      </c>
    </row>
    <row r="1442" spans="1:6">
      <c r="A1442" s="198" t="s">
        <v>1722</v>
      </c>
      <c r="B1442" s="235">
        <v>8.9999999999999993E-3</v>
      </c>
      <c r="C1442" t="s">
        <v>1324</v>
      </c>
      <c r="D1442" t="s">
        <v>313</v>
      </c>
      <c r="E1442" t="s">
        <v>922</v>
      </c>
      <c r="F1442" s="207">
        <v>42395.573738425926</v>
      </c>
    </row>
    <row r="1443" spans="1:6">
      <c r="A1443" s="198" t="s">
        <v>1723</v>
      </c>
      <c r="B1443" s="235">
        <v>8.9999999999999993E-3</v>
      </c>
      <c r="C1443" t="s">
        <v>1324</v>
      </c>
      <c r="D1443" t="s">
        <v>313</v>
      </c>
      <c r="E1443" t="s">
        <v>922</v>
      </c>
      <c r="F1443" s="207">
        <v>42395.573738425926</v>
      </c>
    </row>
    <row r="1444" spans="1:6">
      <c r="A1444" s="198" t="s">
        <v>1724</v>
      </c>
      <c r="B1444" s="235">
        <v>8.9999999999999993E-3</v>
      </c>
      <c r="C1444" t="s">
        <v>1324</v>
      </c>
      <c r="D1444" t="s">
        <v>313</v>
      </c>
      <c r="E1444" t="s">
        <v>922</v>
      </c>
      <c r="F1444" s="207">
        <v>42395.573738425926</v>
      </c>
    </row>
    <row r="1445" spans="1:6">
      <c r="A1445" s="198" t="s">
        <v>1725</v>
      </c>
      <c r="B1445" s="235">
        <v>8.9999999999999993E-3</v>
      </c>
      <c r="C1445" t="s">
        <v>1324</v>
      </c>
      <c r="D1445" t="s">
        <v>313</v>
      </c>
      <c r="E1445" t="s">
        <v>922</v>
      </c>
      <c r="F1445" s="207">
        <v>42395.573738425926</v>
      </c>
    </row>
    <row r="1446" spans="1:6">
      <c r="A1446" s="198" t="s">
        <v>1726</v>
      </c>
      <c r="B1446" s="235">
        <v>8.9999999999999993E-3</v>
      </c>
      <c r="C1446" t="s">
        <v>1324</v>
      </c>
      <c r="D1446" t="s">
        <v>313</v>
      </c>
      <c r="E1446" t="s">
        <v>922</v>
      </c>
      <c r="F1446" s="207">
        <v>42395.573738425926</v>
      </c>
    </row>
    <row r="1447" spans="1:6">
      <c r="A1447" s="198" t="s">
        <v>1727</v>
      </c>
      <c r="B1447" s="235">
        <v>8.9999999999999993E-3</v>
      </c>
      <c r="C1447" t="s">
        <v>1324</v>
      </c>
      <c r="D1447" t="s">
        <v>313</v>
      </c>
      <c r="E1447" t="s">
        <v>922</v>
      </c>
      <c r="F1447" s="207">
        <v>42395.573738425926</v>
      </c>
    </row>
    <row r="1448" spans="1:6">
      <c r="A1448" s="198" t="s">
        <v>1728</v>
      </c>
      <c r="B1448" s="235">
        <v>8.9999999999999993E-3</v>
      </c>
      <c r="C1448" t="s">
        <v>1324</v>
      </c>
      <c r="D1448" t="s">
        <v>313</v>
      </c>
      <c r="E1448" t="s">
        <v>922</v>
      </c>
      <c r="F1448" s="207">
        <v>42395.573738425926</v>
      </c>
    </row>
    <row r="1449" spans="1:6">
      <c r="A1449" s="198" t="s">
        <v>1729</v>
      </c>
      <c r="B1449" s="235">
        <v>8.9999999999999993E-3</v>
      </c>
      <c r="C1449" t="s">
        <v>1324</v>
      </c>
      <c r="D1449" t="s">
        <v>313</v>
      </c>
      <c r="E1449" t="s">
        <v>922</v>
      </c>
      <c r="F1449" s="207">
        <v>42395.573738425926</v>
      </c>
    </row>
    <row r="1450" spans="1:6">
      <c r="A1450" s="198" t="s">
        <v>1730</v>
      </c>
      <c r="B1450" s="235">
        <v>8.9999999999999993E-3</v>
      </c>
      <c r="C1450" t="s">
        <v>1324</v>
      </c>
      <c r="D1450" t="s">
        <v>313</v>
      </c>
      <c r="E1450" t="s">
        <v>922</v>
      </c>
      <c r="F1450" s="207">
        <v>42395.573738425926</v>
      </c>
    </row>
    <row r="1451" spans="1:6">
      <c r="A1451" s="198" t="s">
        <v>1731</v>
      </c>
      <c r="B1451" s="235">
        <v>8.9999999999999993E-3</v>
      </c>
      <c r="C1451" t="s">
        <v>1324</v>
      </c>
      <c r="D1451" t="s">
        <v>313</v>
      </c>
      <c r="E1451" t="s">
        <v>922</v>
      </c>
      <c r="F1451" s="207">
        <v>42395.573738425926</v>
      </c>
    </row>
    <row r="1452" spans="1:6">
      <c r="A1452" s="198" t="s">
        <v>1732</v>
      </c>
      <c r="B1452" s="235">
        <v>8.9999999999999993E-3</v>
      </c>
      <c r="C1452" t="s">
        <v>1324</v>
      </c>
      <c r="D1452" t="s">
        <v>313</v>
      </c>
      <c r="E1452" t="s">
        <v>922</v>
      </c>
      <c r="F1452" s="207">
        <v>42395.573738425926</v>
      </c>
    </row>
    <row r="1453" spans="1:6">
      <c r="A1453" s="198" t="s">
        <v>1959</v>
      </c>
      <c r="B1453" s="235">
        <v>0.02</v>
      </c>
      <c r="C1453" t="s">
        <v>1757</v>
      </c>
      <c r="D1453" t="s">
        <v>315</v>
      </c>
      <c r="E1453" t="s">
        <v>922</v>
      </c>
      <c r="F1453" s="207">
        <v>42347.501400462963</v>
      </c>
    </row>
    <row r="1454" spans="1:6">
      <c r="A1454" s="198" t="s">
        <v>1960</v>
      </c>
      <c r="B1454" s="235">
        <v>0.02</v>
      </c>
      <c r="C1454" t="s">
        <v>1757</v>
      </c>
      <c r="D1454" t="s">
        <v>315</v>
      </c>
      <c r="E1454" t="s">
        <v>922</v>
      </c>
      <c r="F1454" s="207">
        <v>42347.501400462963</v>
      </c>
    </row>
    <row r="1455" spans="1:6">
      <c r="A1455" s="198" t="s">
        <v>2893</v>
      </c>
      <c r="B1455" s="235">
        <v>0.1</v>
      </c>
      <c r="C1455" t="s">
        <v>2709</v>
      </c>
      <c r="D1455" t="s">
        <v>2710</v>
      </c>
      <c r="E1455" t="s">
        <v>922</v>
      </c>
      <c r="F1455" s="207">
        <v>43664.69363425926</v>
      </c>
    </row>
    <row r="1456" spans="1:6">
      <c r="A1456" s="198" t="s">
        <v>1733</v>
      </c>
      <c r="B1456" s="235">
        <v>8.9999999999999993E-3</v>
      </c>
      <c r="C1456" t="s">
        <v>1324</v>
      </c>
      <c r="D1456" t="s">
        <v>313</v>
      </c>
      <c r="E1456" t="s">
        <v>922</v>
      </c>
      <c r="F1456" s="207">
        <v>42395.573738425926</v>
      </c>
    </row>
    <row r="1457" spans="1:6">
      <c r="A1457" s="198" t="s">
        <v>1734</v>
      </c>
      <c r="B1457" s="235">
        <v>8.9999999999999993E-3</v>
      </c>
      <c r="C1457" t="s">
        <v>1324</v>
      </c>
      <c r="D1457" t="s">
        <v>313</v>
      </c>
      <c r="E1457" t="s">
        <v>922</v>
      </c>
      <c r="F1457" s="207">
        <v>42395.573738425926</v>
      </c>
    </row>
    <row r="1458" spans="1:6">
      <c r="A1458" s="198" t="s">
        <v>1735</v>
      </c>
      <c r="B1458" s="235">
        <v>8.9999999999999993E-3</v>
      </c>
      <c r="C1458" t="s">
        <v>1324</v>
      </c>
      <c r="D1458" t="s">
        <v>313</v>
      </c>
      <c r="E1458" t="s">
        <v>922</v>
      </c>
      <c r="F1458" s="207">
        <v>42395.573738425926</v>
      </c>
    </row>
    <row r="1459" spans="1:6">
      <c r="A1459" s="198" t="s">
        <v>1736</v>
      </c>
      <c r="B1459" s="235">
        <v>8.9999999999999993E-3</v>
      </c>
      <c r="C1459" t="s">
        <v>1324</v>
      </c>
      <c r="D1459" t="s">
        <v>313</v>
      </c>
      <c r="E1459" t="s">
        <v>922</v>
      </c>
      <c r="F1459" s="207">
        <v>42395.573738425926</v>
      </c>
    </row>
    <row r="1460" spans="1:6">
      <c r="A1460" s="198" t="s">
        <v>1737</v>
      </c>
      <c r="B1460" s="235">
        <v>8.9999999999999993E-3</v>
      </c>
      <c r="C1460" t="s">
        <v>1324</v>
      </c>
      <c r="D1460" t="s">
        <v>313</v>
      </c>
      <c r="E1460" t="s">
        <v>922</v>
      </c>
      <c r="F1460" s="207">
        <v>42395.573738425926</v>
      </c>
    </row>
    <row r="1461" spans="1:6">
      <c r="A1461" s="198" t="s">
        <v>1738</v>
      </c>
      <c r="B1461" s="235">
        <v>8.9999999999999993E-3</v>
      </c>
      <c r="C1461" t="s">
        <v>1324</v>
      </c>
      <c r="D1461" t="s">
        <v>313</v>
      </c>
      <c r="E1461" t="s">
        <v>922</v>
      </c>
      <c r="F1461" s="207">
        <v>42395.573738425926</v>
      </c>
    </row>
    <row r="1462" spans="1:6">
      <c r="A1462" s="198" t="s">
        <v>1739</v>
      </c>
      <c r="B1462" s="235">
        <v>8.9999999999999993E-3</v>
      </c>
      <c r="C1462" t="s">
        <v>1324</v>
      </c>
      <c r="D1462" t="s">
        <v>313</v>
      </c>
      <c r="E1462" t="s">
        <v>922</v>
      </c>
      <c r="F1462" s="207">
        <v>42395.573738425926</v>
      </c>
    </row>
    <row r="1463" spans="1:6">
      <c r="A1463" s="198" t="s">
        <v>1740</v>
      </c>
      <c r="B1463" s="235">
        <v>8.9999999999999993E-3</v>
      </c>
      <c r="C1463" t="s">
        <v>1324</v>
      </c>
      <c r="D1463" t="s">
        <v>313</v>
      </c>
      <c r="E1463" t="s">
        <v>922</v>
      </c>
      <c r="F1463" s="207">
        <v>42395.573738425926</v>
      </c>
    </row>
    <row r="1464" spans="1:6">
      <c r="A1464" s="198" t="s">
        <v>1741</v>
      </c>
      <c r="B1464" s="235">
        <v>8.9999999999999993E-3</v>
      </c>
      <c r="C1464" t="s">
        <v>1324</v>
      </c>
      <c r="D1464" t="s">
        <v>313</v>
      </c>
      <c r="E1464" t="s">
        <v>922</v>
      </c>
      <c r="F1464" s="207">
        <v>42395.573738425926</v>
      </c>
    </row>
    <row r="1465" spans="1:6">
      <c r="A1465" s="198" t="s">
        <v>1742</v>
      </c>
      <c r="B1465" s="235">
        <v>8.9999999999999993E-3</v>
      </c>
      <c r="C1465" t="s">
        <v>1324</v>
      </c>
      <c r="D1465" t="s">
        <v>313</v>
      </c>
      <c r="E1465" t="s">
        <v>922</v>
      </c>
      <c r="F1465" s="207">
        <v>42395.573738425926</v>
      </c>
    </row>
    <row r="1466" spans="1:6">
      <c r="A1466" s="198" t="s">
        <v>1743</v>
      </c>
      <c r="B1466" s="235">
        <v>8.9999999999999993E-3</v>
      </c>
      <c r="C1466" t="s">
        <v>1324</v>
      </c>
      <c r="D1466" t="s">
        <v>313</v>
      </c>
      <c r="E1466" t="s">
        <v>922</v>
      </c>
      <c r="F1466" s="207">
        <v>42395.573738425926</v>
      </c>
    </row>
    <row r="1467" spans="1:6">
      <c r="A1467" s="198" t="s">
        <v>1961</v>
      </c>
      <c r="B1467" s="235">
        <v>0.02</v>
      </c>
      <c r="C1467" t="s">
        <v>1757</v>
      </c>
      <c r="D1467" t="s">
        <v>315</v>
      </c>
      <c r="E1467" t="s">
        <v>922</v>
      </c>
      <c r="F1467" s="207">
        <v>42347.501400462963</v>
      </c>
    </row>
    <row r="1468" spans="1:6">
      <c r="A1468" s="198" t="s">
        <v>1962</v>
      </c>
      <c r="B1468" s="235">
        <v>0.02</v>
      </c>
      <c r="C1468" t="s">
        <v>1757</v>
      </c>
      <c r="D1468" t="s">
        <v>315</v>
      </c>
      <c r="E1468" t="s">
        <v>922</v>
      </c>
      <c r="F1468" s="207">
        <v>42347.501400462963</v>
      </c>
    </row>
    <row r="1469" spans="1:6">
      <c r="A1469" s="198" t="s">
        <v>1744</v>
      </c>
      <c r="B1469" s="235">
        <v>8.9999999999999993E-3</v>
      </c>
      <c r="C1469" t="s">
        <v>1324</v>
      </c>
      <c r="D1469" t="s">
        <v>313</v>
      </c>
      <c r="E1469" t="s">
        <v>922</v>
      </c>
      <c r="F1469" s="207">
        <v>42395.573738425926</v>
      </c>
    </row>
    <row r="1470" spans="1:6">
      <c r="A1470" s="198" t="s">
        <v>1958</v>
      </c>
      <c r="B1470" s="235">
        <v>0.02</v>
      </c>
      <c r="C1470" t="s">
        <v>1757</v>
      </c>
      <c r="D1470" t="s">
        <v>315</v>
      </c>
      <c r="E1470" t="s">
        <v>922</v>
      </c>
      <c r="F1470" s="207">
        <v>42347.501400462963</v>
      </c>
    </row>
    <row r="1471" spans="1:6">
      <c r="A1471" s="198" t="s">
        <v>1745</v>
      </c>
      <c r="B1471" s="235">
        <v>8.9999999999999993E-3</v>
      </c>
      <c r="C1471" t="s">
        <v>1324</v>
      </c>
      <c r="D1471" t="s">
        <v>313</v>
      </c>
      <c r="E1471" t="s">
        <v>922</v>
      </c>
      <c r="F1471" s="207">
        <v>42395.573738425926</v>
      </c>
    </row>
    <row r="1472" spans="1:6">
      <c r="A1472" s="198" t="s">
        <v>1963</v>
      </c>
      <c r="B1472" s="235">
        <v>0.02</v>
      </c>
      <c r="C1472" t="s">
        <v>1757</v>
      </c>
      <c r="D1472" t="s">
        <v>315</v>
      </c>
      <c r="E1472" t="s">
        <v>922</v>
      </c>
      <c r="F1472" s="207">
        <v>42347.501400462963</v>
      </c>
    </row>
    <row r="1473" spans="1:6">
      <c r="A1473" s="198" t="s">
        <v>1746</v>
      </c>
      <c r="B1473" s="235">
        <v>8.9999999999999993E-3</v>
      </c>
      <c r="C1473" t="s">
        <v>1324</v>
      </c>
      <c r="D1473" t="s">
        <v>313</v>
      </c>
      <c r="E1473" t="s">
        <v>922</v>
      </c>
      <c r="F1473" s="207">
        <v>42395.573738425926</v>
      </c>
    </row>
    <row r="1474" spans="1:6">
      <c r="A1474" s="198" t="s">
        <v>2195</v>
      </c>
      <c r="B1474" s="235">
        <v>0.1</v>
      </c>
      <c r="C1474" t="s">
        <v>2104</v>
      </c>
      <c r="D1474" t="s">
        <v>2105</v>
      </c>
      <c r="E1474" t="s">
        <v>922</v>
      </c>
      <c r="F1474" s="207">
        <v>43069.636192129627</v>
      </c>
    </row>
    <row r="1475" spans="1:6">
      <c r="A1475" s="198" t="s">
        <v>2894</v>
      </c>
      <c r="B1475" s="235">
        <v>0.1</v>
      </c>
      <c r="C1475" t="s">
        <v>2709</v>
      </c>
      <c r="D1475" t="s">
        <v>2710</v>
      </c>
      <c r="E1475" t="s">
        <v>922</v>
      </c>
      <c r="F1475" s="207">
        <v>43664.69363425926</v>
      </c>
    </row>
    <row r="1476" spans="1:6">
      <c r="A1476" s="198" t="s">
        <v>1747</v>
      </c>
      <c r="B1476" s="235">
        <v>8.9999999999999993E-3</v>
      </c>
      <c r="C1476" t="s">
        <v>1324</v>
      </c>
      <c r="D1476" t="s">
        <v>313</v>
      </c>
      <c r="E1476" t="s">
        <v>922</v>
      </c>
      <c r="F1476" s="207">
        <v>42395.573738425926</v>
      </c>
    </row>
    <row r="1477" spans="1:6">
      <c r="A1477" s="198" t="s">
        <v>2102</v>
      </c>
      <c r="B1477" s="235">
        <v>0.1</v>
      </c>
      <c r="C1477" t="s">
        <v>2097</v>
      </c>
      <c r="D1477" t="s">
        <v>2098</v>
      </c>
      <c r="E1477" t="s">
        <v>922</v>
      </c>
      <c r="F1477" s="207">
        <v>42341.684641203705</v>
      </c>
    </row>
    <row r="1478" spans="1:6">
      <c r="A1478" s="198" t="s">
        <v>2010</v>
      </c>
      <c r="B1478" s="235">
        <v>0.1</v>
      </c>
      <c r="C1478" t="s">
        <v>1989</v>
      </c>
      <c r="D1478" t="s">
        <v>1990</v>
      </c>
      <c r="E1478" t="s">
        <v>922</v>
      </c>
      <c r="F1478" s="207">
        <v>44168.475694444445</v>
      </c>
    </row>
    <row r="1479" spans="1:6">
      <c r="A1479" s="198" t="s">
        <v>1748</v>
      </c>
      <c r="B1479" s="235">
        <v>8.9999999999999993E-3</v>
      </c>
      <c r="C1479" t="s">
        <v>1324</v>
      </c>
      <c r="D1479" t="s">
        <v>313</v>
      </c>
      <c r="E1479" t="s">
        <v>922</v>
      </c>
      <c r="F1479" s="207">
        <v>42395.573738425926</v>
      </c>
    </row>
    <row r="1480" spans="1:6">
      <c r="A1480" s="198" t="s">
        <v>938</v>
      </c>
      <c r="B1480" s="235">
        <v>1</v>
      </c>
      <c r="C1480" t="s">
        <v>936</v>
      </c>
      <c r="D1480" t="s">
        <v>937</v>
      </c>
      <c r="E1480" t="s">
        <v>922</v>
      </c>
      <c r="F1480" s="207">
        <v>40512.491574074076</v>
      </c>
    </row>
    <row r="1481" spans="1:6">
      <c r="A1481" s="198" t="s">
        <v>2070</v>
      </c>
      <c r="B1481" s="235">
        <v>0.1</v>
      </c>
      <c r="C1481" t="s">
        <v>2012</v>
      </c>
      <c r="D1481" t="s">
        <v>2921</v>
      </c>
      <c r="E1481" t="s">
        <v>922</v>
      </c>
      <c r="F1481" s="207">
        <v>44168.631655092591</v>
      </c>
    </row>
    <row r="1482" spans="1:6">
      <c r="A1482" s="198" t="s">
        <v>2895</v>
      </c>
      <c r="B1482" s="235">
        <v>0.1</v>
      </c>
      <c r="C1482" t="s">
        <v>2712</v>
      </c>
      <c r="D1482" t="s">
        <v>2713</v>
      </c>
      <c r="E1482" t="s">
        <v>922</v>
      </c>
      <c r="F1482" s="207">
        <v>44173.373749999999</v>
      </c>
    </row>
    <row r="1483" spans="1:6">
      <c r="A1483" s="198" t="s">
        <v>2071</v>
      </c>
      <c r="B1483" s="235">
        <v>0.1</v>
      </c>
      <c r="C1483" t="s">
        <v>2012</v>
      </c>
      <c r="D1483" t="s">
        <v>2921</v>
      </c>
      <c r="E1483" t="s">
        <v>922</v>
      </c>
      <c r="F1483" s="207">
        <v>44168.631655092591</v>
      </c>
    </row>
    <row r="1484" spans="1:6">
      <c r="A1484" s="198" t="s">
        <v>2072</v>
      </c>
      <c r="B1484" s="235">
        <v>0.1</v>
      </c>
      <c r="C1484" t="s">
        <v>2012</v>
      </c>
      <c r="D1484" t="s">
        <v>2921</v>
      </c>
      <c r="E1484" t="s">
        <v>922</v>
      </c>
      <c r="F1484" s="207">
        <v>44168.631655092591</v>
      </c>
    </row>
    <row r="1485" spans="1:6">
      <c r="A1485" s="198" t="s">
        <v>2073</v>
      </c>
      <c r="B1485" s="235">
        <v>0.1</v>
      </c>
      <c r="C1485" t="s">
        <v>2012</v>
      </c>
      <c r="D1485" t="s">
        <v>2921</v>
      </c>
      <c r="E1485" t="s">
        <v>922</v>
      </c>
      <c r="F1485" s="207">
        <v>44168.631655092591</v>
      </c>
    </row>
    <row r="1486" spans="1:6">
      <c r="A1486" s="198" t="s">
        <v>2074</v>
      </c>
      <c r="B1486" s="235">
        <v>0.1</v>
      </c>
      <c r="C1486" t="s">
        <v>2012</v>
      </c>
      <c r="D1486" t="s">
        <v>2921</v>
      </c>
      <c r="E1486" t="s">
        <v>922</v>
      </c>
      <c r="F1486" s="207">
        <v>44168.631655092591</v>
      </c>
    </row>
    <row r="1487" spans="1:6">
      <c r="A1487" s="198" t="s">
        <v>2075</v>
      </c>
      <c r="B1487" s="235">
        <v>0.1</v>
      </c>
      <c r="C1487" t="s">
        <v>2012</v>
      </c>
      <c r="D1487" t="s">
        <v>2921</v>
      </c>
      <c r="E1487" t="s">
        <v>922</v>
      </c>
      <c r="F1487" s="207">
        <v>44168.631655092591</v>
      </c>
    </row>
    <row r="1488" spans="1:6">
      <c r="A1488" s="198" t="s">
        <v>1749</v>
      </c>
      <c r="B1488" s="235">
        <v>8.9999999999999993E-3</v>
      </c>
      <c r="C1488" t="s">
        <v>1324</v>
      </c>
      <c r="D1488" t="s">
        <v>313</v>
      </c>
      <c r="E1488" t="s">
        <v>922</v>
      </c>
      <c r="F1488" s="207">
        <v>42395.573738425926</v>
      </c>
    </row>
    <row r="1489" spans="1:6">
      <c r="A1489" s="198" t="s">
        <v>1750</v>
      </c>
      <c r="B1489" s="235">
        <v>8.9999999999999993E-3</v>
      </c>
      <c r="C1489" t="s">
        <v>1324</v>
      </c>
      <c r="D1489" t="s">
        <v>313</v>
      </c>
      <c r="E1489" t="s">
        <v>922</v>
      </c>
      <c r="F1489" s="207">
        <v>42395.573738425926</v>
      </c>
    </row>
    <row r="1490" spans="1:6">
      <c r="A1490" s="198" t="s">
        <v>1751</v>
      </c>
      <c r="B1490" s="235">
        <v>8.9999999999999993E-3</v>
      </c>
      <c r="C1490" t="s">
        <v>1324</v>
      </c>
      <c r="D1490" t="s">
        <v>313</v>
      </c>
      <c r="E1490" t="s">
        <v>922</v>
      </c>
      <c r="F1490" s="207">
        <v>42395.573738425926</v>
      </c>
    </row>
    <row r="1491" spans="1:6">
      <c r="A1491" s="198" t="s">
        <v>1752</v>
      </c>
      <c r="B1491" s="235">
        <v>8.9999999999999993E-3</v>
      </c>
      <c r="C1491" t="s">
        <v>1324</v>
      </c>
      <c r="D1491" t="s">
        <v>313</v>
      </c>
      <c r="E1491" t="s">
        <v>922</v>
      </c>
      <c r="F1491" s="207">
        <v>42395.573738425926</v>
      </c>
    </row>
    <row r="1492" spans="1:6">
      <c r="A1492" s="198" t="s">
        <v>2896</v>
      </c>
      <c r="B1492" s="235">
        <v>0.1</v>
      </c>
      <c r="C1492" t="s">
        <v>2709</v>
      </c>
      <c r="D1492" t="s">
        <v>2710</v>
      </c>
      <c r="E1492" t="s">
        <v>922</v>
      </c>
      <c r="F1492" s="207">
        <v>43664.69363425926</v>
      </c>
    </row>
    <row r="1493" spans="1:6">
      <c r="A1493" s="198" t="s">
        <v>1753</v>
      </c>
      <c r="B1493" s="235">
        <v>8.9999999999999993E-3</v>
      </c>
      <c r="C1493" t="s">
        <v>1324</v>
      </c>
      <c r="D1493" t="s">
        <v>313</v>
      </c>
      <c r="E1493" t="s">
        <v>922</v>
      </c>
      <c r="F1493" s="207">
        <v>42395.573738425926</v>
      </c>
    </row>
    <row r="1494" spans="1:6">
      <c r="A1494" s="198" t="s">
        <v>2196</v>
      </c>
      <c r="B1494" s="235">
        <v>0.1</v>
      </c>
      <c r="C1494" t="s">
        <v>2104</v>
      </c>
      <c r="D1494" t="s">
        <v>2105</v>
      </c>
      <c r="E1494" t="s">
        <v>922</v>
      </c>
      <c r="F1494" s="207">
        <v>43069.636192129627</v>
      </c>
    </row>
    <row r="1495" spans="1:6">
      <c r="A1495" s="198" t="s">
        <v>2197</v>
      </c>
      <c r="B1495" s="235">
        <v>0.1</v>
      </c>
      <c r="C1495" t="s">
        <v>2104</v>
      </c>
      <c r="D1495" t="s">
        <v>2105</v>
      </c>
      <c r="E1495" t="s">
        <v>922</v>
      </c>
      <c r="F1495" s="207">
        <v>43069.636192129627</v>
      </c>
    </row>
    <row r="1496" spans="1:6">
      <c r="A1496" s="198" t="s">
        <v>1754</v>
      </c>
      <c r="B1496" s="235">
        <v>8.9999999999999993E-3</v>
      </c>
      <c r="C1496" t="s">
        <v>1324</v>
      </c>
      <c r="D1496" t="s">
        <v>313</v>
      </c>
      <c r="E1496" t="s">
        <v>922</v>
      </c>
      <c r="F1496" s="207">
        <v>42395.573738425926</v>
      </c>
    </row>
    <row r="1497" spans="1:6">
      <c r="A1497" s="198" t="s">
        <v>2897</v>
      </c>
      <c r="B1497" s="235">
        <v>0.1</v>
      </c>
      <c r="C1497" t="s">
        <v>2712</v>
      </c>
      <c r="D1497" t="s">
        <v>2713</v>
      </c>
      <c r="E1497" t="s">
        <v>922</v>
      </c>
      <c r="F1497" s="207">
        <v>44173.373749999999</v>
      </c>
    </row>
    <row r="1498" spans="1:6">
      <c r="A1498" s="198" t="s">
        <v>2898</v>
      </c>
      <c r="B1498" s="235">
        <v>0.1</v>
      </c>
      <c r="C1498" t="s">
        <v>2712</v>
      </c>
      <c r="D1498" t="s">
        <v>2713</v>
      </c>
      <c r="E1498" t="s">
        <v>922</v>
      </c>
      <c r="F1498" s="207">
        <v>44173.373749999999</v>
      </c>
    </row>
    <row r="1499" spans="1:6">
      <c r="A1499" s="198" t="s">
        <v>1755</v>
      </c>
      <c r="B1499" s="235">
        <v>8.9999999999999993E-3</v>
      </c>
      <c r="C1499" t="s">
        <v>1324</v>
      </c>
      <c r="D1499" t="s">
        <v>313</v>
      </c>
      <c r="E1499" t="s">
        <v>922</v>
      </c>
      <c r="F1499" s="207">
        <v>42395.573738425926</v>
      </c>
    </row>
    <row r="1500" spans="1:6">
      <c r="A1500" s="198" t="s">
        <v>1964</v>
      </c>
      <c r="B1500" s="235">
        <v>0.02</v>
      </c>
      <c r="C1500" t="s">
        <v>1757</v>
      </c>
      <c r="D1500" t="s">
        <v>315</v>
      </c>
      <c r="E1500" t="s">
        <v>922</v>
      </c>
      <c r="F1500" s="207">
        <v>42347.501400462963</v>
      </c>
    </row>
    <row r="1501" spans="1:6">
      <c r="A1501" s="198" t="s">
        <v>1033</v>
      </c>
      <c r="B1501" s="235">
        <v>0.01</v>
      </c>
      <c r="C1501" t="s">
        <v>940</v>
      </c>
      <c r="D1501" t="s">
        <v>309</v>
      </c>
      <c r="E1501" t="s">
        <v>922</v>
      </c>
      <c r="F1501" s="207">
        <v>44168.620891203704</v>
      </c>
    </row>
    <row r="1502" spans="1:6">
      <c r="A1502" s="198" t="s">
        <v>1122</v>
      </c>
      <c r="B1502" s="235">
        <v>0.1</v>
      </c>
      <c r="C1502" t="s">
        <v>1101</v>
      </c>
      <c r="D1502" t="s">
        <v>1102</v>
      </c>
      <c r="E1502" t="s">
        <v>922</v>
      </c>
      <c r="F1502" s="207">
        <v>43672.410798611112</v>
      </c>
    </row>
    <row r="1503" spans="1:6">
      <c r="A1503" s="198" t="s">
        <v>2899</v>
      </c>
      <c r="B1503" s="235">
        <v>0.1</v>
      </c>
      <c r="C1503" t="s">
        <v>2712</v>
      </c>
      <c r="D1503" t="s">
        <v>2713</v>
      </c>
      <c r="E1503" t="s">
        <v>922</v>
      </c>
      <c r="F1503" s="207">
        <v>44173.373749999999</v>
      </c>
    </row>
    <row r="1504" spans="1:6">
      <c r="A1504" s="198" t="s">
        <v>2900</v>
      </c>
      <c r="B1504" s="235">
        <v>0.1</v>
      </c>
      <c r="C1504" t="s">
        <v>2712</v>
      </c>
      <c r="D1504" t="s">
        <v>2713</v>
      </c>
      <c r="E1504" t="s">
        <v>922</v>
      </c>
      <c r="F1504" s="207">
        <v>44173.373749999999</v>
      </c>
    </row>
    <row r="1505" spans="1:6">
      <c r="A1505" s="198" t="s">
        <v>2901</v>
      </c>
      <c r="B1505" s="235">
        <v>0.1</v>
      </c>
      <c r="C1505" t="s">
        <v>2712</v>
      </c>
      <c r="D1505" t="s">
        <v>2713</v>
      </c>
      <c r="E1505" t="s">
        <v>922</v>
      </c>
      <c r="F1505" s="207">
        <v>44173.373749999999</v>
      </c>
    </row>
    <row r="1506" spans="1:6">
      <c r="A1506" s="198" t="s">
        <v>2902</v>
      </c>
      <c r="B1506" s="235">
        <v>0.1</v>
      </c>
      <c r="C1506" t="s">
        <v>2712</v>
      </c>
      <c r="D1506" t="s">
        <v>2713</v>
      </c>
      <c r="E1506" t="s">
        <v>922</v>
      </c>
      <c r="F1506" s="207">
        <v>44173.373749999999</v>
      </c>
    </row>
    <row r="1507" spans="1:6">
      <c r="A1507" s="198" t="s">
        <v>2903</v>
      </c>
      <c r="B1507" s="235">
        <v>0.1</v>
      </c>
      <c r="C1507" t="s">
        <v>2712</v>
      </c>
      <c r="D1507" t="s">
        <v>2713</v>
      </c>
      <c r="E1507" t="s">
        <v>922</v>
      </c>
      <c r="F1507" s="207">
        <v>44173.373749999999</v>
      </c>
    </row>
    <row r="1508" spans="1:6">
      <c r="A1508" s="198" t="s">
        <v>2904</v>
      </c>
      <c r="B1508" s="235">
        <v>0.1</v>
      </c>
      <c r="C1508" t="s">
        <v>2712</v>
      </c>
      <c r="D1508" t="s">
        <v>2713</v>
      </c>
      <c r="E1508" t="s">
        <v>922</v>
      </c>
      <c r="F1508" s="207">
        <v>44173.373749999999</v>
      </c>
    </row>
    <row r="1509" spans="1:6">
      <c r="A1509" s="198" t="s">
        <v>1034</v>
      </c>
      <c r="B1509" s="235">
        <v>0.01</v>
      </c>
      <c r="C1509" t="s">
        <v>940</v>
      </c>
      <c r="D1509" t="s">
        <v>309</v>
      </c>
      <c r="E1509" t="s">
        <v>922</v>
      </c>
      <c r="F1509" s="207">
        <v>44168.620891203704</v>
      </c>
    </row>
    <row r="1510" spans="1:6">
      <c r="A1510" s="198" t="s">
        <v>2905</v>
      </c>
      <c r="B1510" s="235">
        <v>0.1</v>
      </c>
      <c r="C1510" t="s">
        <v>2712</v>
      </c>
      <c r="D1510" t="s">
        <v>2713</v>
      </c>
      <c r="E1510" t="s">
        <v>922</v>
      </c>
      <c r="F1510" s="207">
        <v>44173.373749999999</v>
      </c>
    </row>
    <row r="1511" spans="1:6">
      <c r="A1511" s="198" t="s">
        <v>2906</v>
      </c>
      <c r="B1511" s="235">
        <v>0.1</v>
      </c>
      <c r="C1511" t="s">
        <v>2712</v>
      </c>
      <c r="D1511" t="s">
        <v>2713</v>
      </c>
      <c r="E1511" t="s">
        <v>922</v>
      </c>
      <c r="F1511" s="207">
        <v>44173.373749999999</v>
      </c>
    </row>
    <row r="1512" spans="1:6">
      <c r="A1512" s="198" t="s">
        <v>2907</v>
      </c>
      <c r="B1512" s="235">
        <v>0.1</v>
      </c>
      <c r="C1512" t="s">
        <v>2712</v>
      </c>
      <c r="D1512" t="s">
        <v>2713</v>
      </c>
      <c r="E1512" t="s">
        <v>922</v>
      </c>
      <c r="F1512" s="207">
        <v>44173.373749999999</v>
      </c>
    </row>
    <row r="1513" spans="1:6">
      <c r="A1513" s="198" t="s">
        <v>1123</v>
      </c>
      <c r="B1513" s="235">
        <v>0.1</v>
      </c>
      <c r="C1513" t="s">
        <v>1101</v>
      </c>
      <c r="D1513" t="s">
        <v>1102</v>
      </c>
      <c r="E1513" t="s">
        <v>922</v>
      </c>
      <c r="F1513" s="207">
        <v>43672.410798611112</v>
      </c>
    </row>
    <row r="1514" spans="1:6">
      <c r="A1514" s="198" t="s">
        <v>2908</v>
      </c>
      <c r="B1514" s="235">
        <v>0.1</v>
      </c>
      <c r="C1514" t="s">
        <v>2712</v>
      </c>
      <c r="D1514" t="s">
        <v>2713</v>
      </c>
      <c r="E1514" t="s">
        <v>922</v>
      </c>
      <c r="F1514" s="207">
        <v>44173.373749999999</v>
      </c>
    </row>
    <row r="1515" spans="1:6">
      <c r="A1515" s="198" t="s">
        <v>2909</v>
      </c>
      <c r="B1515" s="235">
        <v>0.1</v>
      </c>
      <c r="C1515" t="s">
        <v>2712</v>
      </c>
      <c r="D1515" t="s">
        <v>2713</v>
      </c>
      <c r="E1515" t="s">
        <v>922</v>
      </c>
      <c r="F1515" s="207">
        <v>44173.373749999999</v>
      </c>
    </row>
    <row r="1516" spans="1:6">
      <c r="A1516" s="198" t="s">
        <v>2910</v>
      </c>
      <c r="B1516" s="235">
        <v>0.1</v>
      </c>
      <c r="C1516" t="s">
        <v>2712</v>
      </c>
      <c r="D1516" t="s">
        <v>2713</v>
      </c>
      <c r="E1516" t="s">
        <v>922</v>
      </c>
      <c r="F1516" s="207">
        <v>44173.373749999999</v>
      </c>
    </row>
    <row r="1517" spans="1:6">
      <c r="A1517" s="198" t="s">
        <v>2911</v>
      </c>
      <c r="B1517" s="235">
        <v>0.1</v>
      </c>
      <c r="C1517" t="s">
        <v>2712</v>
      </c>
      <c r="D1517" t="s">
        <v>2713</v>
      </c>
      <c r="E1517" t="s">
        <v>922</v>
      </c>
      <c r="F1517" s="207">
        <v>44173.373749999999</v>
      </c>
    </row>
    <row r="1518" spans="1:6">
      <c r="A1518" s="198" t="s">
        <v>2314</v>
      </c>
      <c r="B1518" s="235">
        <v>0.1</v>
      </c>
      <c r="C1518" t="s">
        <v>1101</v>
      </c>
      <c r="D1518" t="s">
        <v>1102</v>
      </c>
      <c r="E1518" t="s">
        <v>922</v>
      </c>
      <c r="F1518" s="207">
        <v>43672.410798611112</v>
      </c>
    </row>
  </sheetData>
  <conditionalFormatting sqref="A564:A932 A3:A562 A938:A1288">
    <cfRule type="duplicateValues" dxfId="122" priority="36"/>
  </conditionalFormatting>
  <conditionalFormatting sqref="A563">
    <cfRule type="duplicateValues" dxfId="121" priority="2"/>
  </conditionalFormatting>
  <conditionalFormatting sqref="A933:A937">
    <cfRule type="duplicateValues" dxfId="120" priority="1"/>
  </conditionalFormatting>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D189"/>
  <sheetViews>
    <sheetView workbookViewId="0">
      <selection activeCell="C403" sqref="C403"/>
    </sheetView>
  </sheetViews>
  <sheetFormatPr defaultRowHeight="14.25"/>
  <cols>
    <col min="1" max="1" width="49.625" customWidth="1"/>
    <col min="2" max="2" width="24.25" customWidth="1"/>
    <col min="3" max="3" width="20.5" customWidth="1"/>
    <col min="4" max="4" width="33.375" bestFit="1" customWidth="1"/>
  </cols>
  <sheetData>
    <row r="1" spans="1:4" ht="15.75">
      <c r="A1" s="60" t="s">
        <v>423</v>
      </c>
    </row>
    <row r="2" spans="1:4" ht="33.950000000000003" customHeight="1">
      <c r="A2" s="579" t="s">
        <v>424</v>
      </c>
      <c r="B2" s="579"/>
      <c r="C2" s="579"/>
      <c r="D2" s="579"/>
    </row>
    <row r="3" spans="1:4" ht="33.950000000000003" customHeight="1">
      <c r="A3" s="580" t="s">
        <v>793</v>
      </c>
      <c r="B3" s="580"/>
      <c r="C3" s="580"/>
      <c r="D3" s="580"/>
    </row>
    <row r="5" spans="1:4" ht="15">
      <c r="A5" s="58" t="s">
        <v>244</v>
      </c>
    </row>
    <row r="6" spans="1:4" ht="15">
      <c r="A6" s="53" t="s">
        <v>226</v>
      </c>
      <c r="B6" s="54" t="s">
        <v>11</v>
      </c>
      <c r="C6" s="55" t="s">
        <v>420</v>
      </c>
      <c r="D6" s="56" t="s">
        <v>421</v>
      </c>
    </row>
    <row r="7" spans="1:4">
      <c r="A7" s="50" t="s">
        <v>244</v>
      </c>
      <c r="B7" s="47" t="s">
        <v>345</v>
      </c>
      <c r="C7" s="49" t="str">
        <f>VLOOKUP(Table7[[#This Row],[English]],TranslationTable,3,FALSE)</f>
        <v>杀藻剂</v>
      </c>
      <c r="D7" s="52" t="str">
        <f>CONCATENATE(Table7[[#This Row],[Current Translation]], " (",Table7[[#This Row],[English]],")")</f>
        <v>杀藻剂 (Algaecide)</v>
      </c>
    </row>
    <row r="8" spans="1:4">
      <c r="A8" s="50" t="s">
        <v>244</v>
      </c>
      <c r="B8" s="47" t="s">
        <v>346</v>
      </c>
      <c r="C8" s="49" t="str">
        <f>VLOOKUP(Table7[[#This Row],[English]],TranslationTable,3,FALSE)</f>
        <v>杀真菌剂</v>
      </c>
      <c r="D8" s="52" t="str">
        <f>CONCATENATE(Table7[[#This Row],[Current Translation]], " (",Table7[[#This Row],[English]],")")</f>
        <v>杀真菌剂 (Fungicide)</v>
      </c>
    </row>
    <row r="9" spans="1:4">
      <c r="A9" s="50" t="s">
        <v>244</v>
      </c>
      <c r="B9" s="47" t="s">
        <v>347</v>
      </c>
      <c r="C9" s="49" t="str">
        <f>VLOOKUP(Table7[[#This Row],[English]],TranslationTable,3,FALSE)</f>
        <v>杀虫剂</v>
      </c>
      <c r="D9" s="52" t="str">
        <f>CONCATENATE(Table7[[#This Row],[Current Translation]], " (",Table7[[#This Row],[English]],")")</f>
        <v>杀虫剂 (Pesticide)</v>
      </c>
    </row>
    <row r="10" spans="1:4">
      <c r="A10" s="50" t="s">
        <v>244</v>
      </c>
      <c r="B10" s="47" t="s">
        <v>348</v>
      </c>
      <c r="C10" s="49" t="str">
        <f>VLOOKUP(Table7[[#This Row],[English]],TranslationTable,3,FALSE)</f>
        <v>杀鼠剂</v>
      </c>
      <c r="D10" s="52" t="str">
        <f>CONCATENATE(Table7[[#This Row],[Current Translation]], " (",Table7[[#This Row],[English]],")")</f>
        <v>杀鼠剂 (Rodenticide)</v>
      </c>
    </row>
    <row r="11" spans="1:4">
      <c r="A11" s="50" t="s">
        <v>244</v>
      </c>
      <c r="B11" s="209" t="s">
        <v>349</v>
      </c>
      <c r="C11" s="210" t="str">
        <f>VLOOKUP(Table7[[#This Row],[English]],TranslationTable,3,FALSE)</f>
        <v xml:space="preserve">其他  </v>
      </c>
      <c r="D11" s="211" t="str">
        <f>CONCATENATE(Table7[[#This Row],[Current Translation]], " (",Table7[[#This Row],[English]],")")</f>
        <v>其他   (Other)</v>
      </c>
    </row>
    <row r="12" spans="1:4">
      <c r="A12" s="57" t="s">
        <v>244</v>
      </c>
      <c r="B12" s="118" t="s">
        <v>246</v>
      </c>
      <c r="C12" s="121" t="str">
        <f>VLOOKUP(Table7[[#This Row],[English]],TranslationTable,3,FALSE)</f>
        <v>从清单中选择</v>
      </c>
      <c r="D12" s="123" t="str">
        <f>Table7[[#This Row],[Current Translation]]</f>
        <v>从清单中选择</v>
      </c>
    </row>
    <row r="14" spans="1:4" ht="15">
      <c r="A14" s="58" t="s">
        <v>422</v>
      </c>
    </row>
    <row r="15" spans="1:4" ht="15">
      <c r="A15" s="53" t="s">
        <v>226</v>
      </c>
      <c r="B15" s="54" t="s">
        <v>11</v>
      </c>
      <c r="C15" s="55" t="s">
        <v>420</v>
      </c>
      <c r="D15" s="56" t="s">
        <v>421</v>
      </c>
    </row>
    <row r="16" spans="1:4">
      <c r="A16" s="50" t="s">
        <v>374</v>
      </c>
      <c r="B16" s="47" t="s">
        <v>340</v>
      </c>
      <c r="C16" s="49" t="str">
        <f>VLOOKUP(Table8[[#This Row],[English]],TranslationTable,3,FALSE)</f>
        <v>豁免</v>
      </c>
      <c r="D16" s="52" t="str">
        <f>CONCATENATE(Table8[[#This Row],[Current Translation]], " (",Table8[[#This Row],[English]],")")</f>
        <v>豁免 (Exempt)</v>
      </c>
    </row>
    <row r="17" spans="1:4">
      <c r="A17" s="50" t="s">
        <v>374</v>
      </c>
      <c r="B17" s="47" t="s">
        <v>193</v>
      </c>
      <c r="C17" s="49" t="str">
        <f>VLOOKUP(Table8[[#This Row],[English]],TranslationTable,3,FALSE)</f>
        <v>列入DSL</v>
      </c>
      <c r="D17" s="52" t="str">
        <f>CONCATENATE(Table8[[#This Row],[Current Translation]], " (",Table8[[#This Row],[English]],")")</f>
        <v>列入DSL (Listed in DSL)</v>
      </c>
    </row>
    <row r="18" spans="1:4">
      <c r="A18" s="50" t="s">
        <v>374</v>
      </c>
      <c r="B18" s="47" t="s">
        <v>342</v>
      </c>
      <c r="C18" s="49" t="str">
        <f>VLOOKUP(Table8[[#This Row],[English]],TranslationTable,3,FALSE)</f>
        <v>列入NDSL</v>
      </c>
      <c r="D18" s="52" t="str">
        <f>CONCATENATE(Table8[[#This Row],[Current Translation]], " (",Table8[[#This Row],[English]],")")</f>
        <v>列入NDSL (Listed in NDSL)</v>
      </c>
    </row>
    <row r="19" spans="1:4">
      <c r="A19" s="50" t="s">
        <v>374</v>
      </c>
      <c r="B19" s="47" t="s">
        <v>341</v>
      </c>
      <c r="C19" s="49" t="str">
        <f>VLOOKUP(Table8[[#This Row],[English]],TranslationTable,3,FALSE)</f>
        <v>未确定的</v>
      </c>
      <c r="D19" s="52" t="str">
        <f>CONCATENATE(Table8[[#This Row],[Current Translation]], " (",Table8[[#This Row],[English]],")")</f>
        <v>未确定的 (Not determined)</v>
      </c>
    </row>
    <row r="20" spans="1:4">
      <c r="A20" s="50" t="s">
        <v>374</v>
      </c>
      <c r="B20" s="47" t="s">
        <v>339</v>
      </c>
      <c r="C20" s="49" t="str">
        <f>VLOOKUP(Table8[[#This Row],[English]],TranslationTable,3,FALSE)</f>
        <v>未列入</v>
      </c>
      <c r="D20" s="52" t="str">
        <f>CONCATENATE(Table8[[#This Row],[Current Translation]], " (",Table8[[#This Row],[English]],")")</f>
        <v>未列入 (Not listed)</v>
      </c>
    </row>
    <row r="21" spans="1:4">
      <c r="A21" s="57" t="s">
        <v>374</v>
      </c>
      <c r="B21" s="118" t="s">
        <v>246</v>
      </c>
      <c r="C21" s="121" t="str">
        <f>VLOOKUP(Table8[[#This Row],[English]],TranslationTable,3,FALSE)</f>
        <v>从清单中选择</v>
      </c>
      <c r="D21" s="122" t="str">
        <f>Table8[[#This Row],[Current Translation]]</f>
        <v>从清单中选择</v>
      </c>
    </row>
    <row r="23" spans="1:4" ht="15">
      <c r="A23" s="58" t="s">
        <v>375</v>
      </c>
    </row>
    <row r="24" spans="1:4" ht="15">
      <c r="A24" s="53" t="s">
        <v>226</v>
      </c>
      <c r="B24" s="54" t="s">
        <v>11</v>
      </c>
      <c r="C24" s="55" t="s">
        <v>420</v>
      </c>
      <c r="D24" s="56" t="s">
        <v>421</v>
      </c>
    </row>
    <row r="25" spans="1:4">
      <c r="A25" s="50" t="s">
        <v>375</v>
      </c>
      <c r="B25" s="47" t="s">
        <v>340</v>
      </c>
      <c r="C25" s="49" t="str">
        <f>VLOOKUP(Table9[[#This Row],[English]],TranslationTable,3,FALSE)</f>
        <v>豁免</v>
      </c>
      <c r="D25" s="52" t="str">
        <f>CONCATENATE(Table9[[#This Row],[Current Translation]], " (",Table9[[#This Row],[English]],")")</f>
        <v>豁免 (Exempt)</v>
      </c>
    </row>
    <row r="26" spans="1:4">
      <c r="A26" s="50" t="s">
        <v>375</v>
      </c>
      <c r="B26" s="47" t="s">
        <v>341</v>
      </c>
      <c r="C26" s="49" t="str">
        <f>VLOOKUP(Table9[[#This Row],[English]],TranslationTable,3,FALSE)</f>
        <v>未确定的</v>
      </c>
      <c r="D26" s="52" t="str">
        <f>CONCATENATE(Table9[[#This Row],[Current Translation]], " (",Table9[[#This Row],[English]],")")</f>
        <v>未确定的 (Not determined)</v>
      </c>
    </row>
    <row r="27" spans="1:4">
      <c r="A27" s="50" t="s">
        <v>375</v>
      </c>
      <c r="B27" s="47" t="s">
        <v>339</v>
      </c>
      <c r="C27" s="49" t="str">
        <f>VLOOKUP(Table9[[#This Row],[English]],TranslationTable,3,FALSE)</f>
        <v>未列入</v>
      </c>
      <c r="D27" s="52" t="str">
        <f>CONCATENATE(Table9[[#This Row],[Current Translation]], " (",Table9[[#This Row],[English]],")")</f>
        <v>未列入 (Not listed)</v>
      </c>
    </row>
    <row r="28" spans="1:4">
      <c r="A28" s="50" t="s">
        <v>375</v>
      </c>
      <c r="B28" s="47" t="s">
        <v>344</v>
      </c>
      <c r="C28" s="49" t="str">
        <f>VLOOKUP(Table9[[#This Row],[English]],TranslationTable,3,FALSE)</f>
        <v>注册</v>
      </c>
      <c r="D28" s="52" t="str">
        <f>CONCATENATE(Table9[[#This Row],[Current Translation]], " (",Table9[[#This Row],[English]],")")</f>
        <v>注册 (Registered)</v>
      </c>
    </row>
    <row r="29" spans="1:4">
      <c r="A29" s="50" t="s">
        <v>375</v>
      </c>
      <c r="B29" s="203" t="s">
        <v>246</v>
      </c>
      <c r="C29" s="121" t="str">
        <f>VLOOKUP(Table9[[#This Row],[English]],TranslationTable,3,FALSE)</f>
        <v>从清单中选择</v>
      </c>
      <c r="D29" s="122" t="str">
        <f>Table9[[#This Row],[Current Translation]]</f>
        <v>从清单中选择</v>
      </c>
    </row>
    <row r="31" spans="1:4" ht="15">
      <c r="A31" s="58" t="s">
        <v>373</v>
      </c>
    </row>
    <row r="32" spans="1:4" ht="15">
      <c r="A32" s="53" t="s">
        <v>226</v>
      </c>
      <c r="B32" s="54" t="s">
        <v>11</v>
      </c>
      <c r="C32" s="55" t="s">
        <v>420</v>
      </c>
      <c r="D32" s="56" t="s">
        <v>421</v>
      </c>
    </row>
    <row r="33" spans="1:4">
      <c r="A33" s="50" t="s">
        <v>373</v>
      </c>
      <c r="B33" s="47" t="s">
        <v>340</v>
      </c>
      <c r="C33" s="49" t="str">
        <f>VLOOKUP(Table10[[#This Row],[English]],TranslationTable,3,FALSE)</f>
        <v>豁免</v>
      </c>
      <c r="D33" s="52" t="str">
        <f>CONCATENATE(Table10[[#This Row],[Current Translation]], " (",Table10[[#This Row],[English]],")")</f>
        <v>豁免 (Exempt)</v>
      </c>
    </row>
    <row r="34" spans="1:4">
      <c r="A34" s="50" t="s">
        <v>373</v>
      </c>
      <c r="B34" s="47" t="s">
        <v>338</v>
      </c>
      <c r="C34" s="49" t="str">
        <f>VLOOKUP(Table10[[#This Row],[English]],TranslationTable,3,FALSE)</f>
        <v>列入</v>
      </c>
      <c r="D34" s="52" t="str">
        <f>CONCATENATE(Table10[[#This Row],[Current Translation]], " (",Table10[[#This Row],[English]],")")</f>
        <v>列入 (Listed)</v>
      </c>
    </row>
    <row r="35" spans="1:4">
      <c r="A35" s="50" t="s">
        <v>373</v>
      </c>
      <c r="B35" s="47" t="s">
        <v>341</v>
      </c>
      <c r="C35" s="49" t="str">
        <f>VLOOKUP(Table10[[#This Row],[English]],TranslationTable,3,FALSE)</f>
        <v>未确定的</v>
      </c>
      <c r="D35" s="52" t="str">
        <f>CONCATENATE(Table10[[#This Row],[Current Translation]], " (",Table10[[#This Row],[English]],")")</f>
        <v>未确定的 (Not determined)</v>
      </c>
    </row>
    <row r="36" spans="1:4">
      <c r="A36" s="50" t="s">
        <v>373</v>
      </c>
      <c r="B36" s="47" t="s">
        <v>339</v>
      </c>
      <c r="C36" s="49" t="str">
        <f>VLOOKUP(Table10[[#This Row],[English]],TranslationTable,3,FALSE)</f>
        <v>未列入</v>
      </c>
      <c r="D36" s="52" t="str">
        <f>CONCATENATE(Table10[[#This Row],[Current Translation]], " (",Table10[[#This Row],[English]],")")</f>
        <v>未列入 (Not listed)</v>
      </c>
    </row>
    <row r="37" spans="1:4">
      <c r="A37" s="57" t="s">
        <v>373</v>
      </c>
      <c r="B37" s="118" t="s">
        <v>246</v>
      </c>
      <c r="C37" s="121" t="str">
        <f>VLOOKUP(Table10[[#This Row],[English]],TranslationTable,3,FALSE)</f>
        <v>从清单中选择</v>
      </c>
      <c r="D37" s="122" t="str">
        <f>Table10[[#This Row],[Current Translation]]</f>
        <v>从清单中选择</v>
      </c>
    </row>
    <row r="39" spans="1:4" ht="15">
      <c r="A39" s="58" t="s">
        <v>232</v>
      </c>
    </row>
    <row r="40" spans="1:4" ht="15">
      <c r="A40" s="53" t="s">
        <v>226</v>
      </c>
      <c r="B40" s="54" t="s">
        <v>11</v>
      </c>
      <c r="C40" s="55" t="s">
        <v>420</v>
      </c>
      <c r="D40" s="56" t="s">
        <v>421</v>
      </c>
    </row>
    <row r="41" spans="1:4">
      <c r="A41" s="50" t="s">
        <v>232</v>
      </c>
      <c r="B41" s="48" t="s">
        <v>184</v>
      </c>
      <c r="C41" s="49" t="str">
        <f>VLOOKUP(Table11[[#This Row],[English]],TranslationTable,3,FALSE)</f>
        <v>颜料</v>
      </c>
      <c r="D41" s="52" t="str">
        <f>CONCATENATE(Table11[[#This Row],[Current Translation]], " (",Table11[[#This Row],[English]],")")</f>
        <v>颜料 (Pigment)</v>
      </c>
    </row>
    <row r="42" spans="1:4">
      <c r="A42" s="50" t="s">
        <v>232</v>
      </c>
      <c r="B42" s="48" t="s">
        <v>185</v>
      </c>
      <c r="C42" s="49" t="str">
        <f>VLOOKUP(Table11[[#This Row],[English]],TranslationTable,3,FALSE)</f>
        <v>溶剂</v>
      </c>
      <c r="D42" s="52" t="str">
        <f>CONCATENATE(Table11[[#This Row],[Current Translation]], " (",Table11[[#This Row],[English]],")")</f>
        <v>溶剂 (Solvent)</v>
      </c>
    </row>
    <row r="43" spans="1:4">
      <c r="A43" s="50" t="s">
        <v>232</v>
      </c>
      <c r="B43" s="48" t="s">
        <v>186</v>
      </c>
      <c r="C43" s="49" t="str">
        <f>VLOOKUP(Table11[[#This Row],[English]],TranslationTable,3,FALSE)</f>
        <v>粘合剂</v>
      </c>
      <c r="D43" s="52" t="str">
        <f>CONCATENATE(Table11[[#This Row],[Current Translation]], " (",Table11[[#This Row],[English]],")")</f>
        <v>粘合剂 (Binder)</v>
      </c>
    </row>
    <row r="44" spans="1:4">
      <c r="A44" s="57" t="s">
        <v>232</v>
      </c>
      <c r="B44" s="118" t="s">
        <v>246</v>
      </c>
      <c r="C44" s="121" t="str">
        <f>VLOOKUP(Table11[[#This Row],[English]],TranslationTable,3,FALSE)</f>
        <v>从清单中选择</v>
      </c>
      <c r="D44" s="122" t="str">
        <f>Table11[[#This Row],[Current Translation]]</f>
        <v>从清单中选择</v>
      </c>
    </row>
    <row r="46" spans="1:4" ht="15">
      <c r="A46" s="51" t="s">
        <v>230</v>
      </c>
    </row>
    <row r="47" spans="1:4" ht="15">
      <c r="A47" s="53" t="s">
        <v>226</v>
      </c>
      <c r="B47" s="54" t="s">
        <v>11</v>
      </c>
      <c r="C47" s="55" t="s">
        <v>420</v>
      </c>
      <c r="D47" s="56" t="s">
        <v>421</v>
      </c>
    </row>
    <row r="48" spans="1:4">
      <c r="A48" s="50" t="s">
        <v>230</v>
      </c>
      <c r="B48" s="47" t="s">
        <v>177</v>
      </c>
      <c r="C48" s="49" t="str">
        <f>VLOOKUP(Table12[[#This Row],[English]],TranslationTable,3,FALSE)</f>
        <v>磅每加仑</v>
      </c>
      <c r="D48" s="52" t="str">
        <f>CONCATENATE(Table12[[#This Row],[Current Translation]], " (",Table12[[#This Row],[English]],")")</f>
        <v>磅每加仑 (lbs/gal)</v>
      </c>
    </row>
    <row r="49" spans="1:4">
      <c r="A49" s="50" t="s">
        <v>230</v>
      </c>
      <c r="B49" s="47" t="s">
        <v>174</v>
      </c>
      <c r="C49" s="49" t="str">
        <f>VLOOKUP(Table12[[#This Row],[English]],TranslationTable,3,FALSE)</f>
        <v>千克每升</v>
      </c>
      <c r="D49" s="52" t="str">
        <f>CONCATENATE(Table12[[#This Row],[Current Translation]], " (",Table12[[#This Row],[English]],")")</f>
        <v>千克每升 (kg/L)</v>
      </c>
    </row>
    <row r="50" spans="1:4">
      <c r="A50" s="50" t="s">
        <v>230</v>
      </c>
      <c r="B50" s="47" t="s">
        <v>175</v>
      </c>
      <c r="C50" s="49" t="str">
        <f>VLOOKUP(Table12[[#This Row],[English]],TranslationTable,3,FALSE)</f>
        <v>克每立方厘米</v>
      </c>
      <c r="D50" s="52" t="str">
        <f>CONCATENATE(Table12[[#This Row],[Current Translation]], " (",Table12[[#This Row],[English]],")")</f>
        <v>克每立方厘米 (g/cm3)</v>
      </c>
    </row>
    <row r="51" spans="1:4">
      <c r="A51" s="50" t="s">
        <v>230</v>
      </c>
      <c r="B51" s="47" t="s">
        <v>336</v>
      </c>
      <c r="C51" s="49" t="str">
        <f>VLOOKUP(Table12[[#This Row],[English]],TranslationTable,3,FALSE)</f>
        <v>比重</v>
      </c>
      <c r="D51" s="52" t="str">
        <f>CONCATENATE(Table12[[#This Row],[Current Translation]], " (",Table12[[#This Row],[English]],")")</f>
        <v>比重 (specific gravity)</v>
      </c>
    </row>
    <row r="52" spans="1:4">
      <c r="A52" s="57" t="s">
        <v>230</v>
      </c>
      <c r="B52" s="118" t="s">
        <v>246</v>
      </c>
      <c r="C52" s="121" t="str">
        <f>VLOOKUP(Table12[[#This Row],[English]],TranslationTable,3,FALSE)</f>
        <v>从清单中选择</v>
      </c>
      <c r="D52" s="122" t="str">
        <f>Table12[[#This Row],[Current Translation]]</f>
        <v>从清单中选择</v>
      </c>
    </row>
    <row r="54" spans="1:4" ht="15">
      <c r="A54" s="51" t="s">
        <v>48</v>
      </c>
    </row>
    <row r="55" spans="1:4" ht="15">
      <c r="A55" s="53" t="s">
        <v>226</v>
      </c>
      <c r="B55" s="54" t="s">
        <v>11</v>
      </c>
      <c r="C55" s="55" t="s">
        <v>420</v>
      </c>
      <c r="D55" s="56" t="s">
        <v>421</v>
      </c>
    </row>
    <row r="56" spans="1:4">
      <c r="A56" s="50" t="s">
        <v>48</v>
      </c>
      <c r="B56" s="47" t="s">
        <v>248</v>
      </c>
      <c r="C56" s="14" t="str">
        <f>VLOOKUP(Table13[[#This Row],[English]],TranslationTable,3,FALSE)</f>
        <v>闭合杯</v>
      </c>
      <c r="D56" s="59" t="str">
        <f>CONCATENATE(Table13[[#This Row],[Current Translation]], " (",Table13[[#This Row],[English]],")")</f>
        <v>闭合杯 (Closed Cup)</v>
      </c>
    </row>
    <row r="57" spans="1:4">
      <c r="A57" s="50" t="s">
        <v>48</v>
      </c>
      <c r="B57" s="47" t="s">
        <v>247</v>
      </c>
      <c r="C57" s="14" t="str">
        <f>VLOOKUP(Table13[[#This Row],[English]],TranslationTable,3,FALSE)</f>
        <v>开杯</v>
      </c>
      <c r="D57" s="59" t="str">
        <f>CONCATENATE(Table13[[#This Row],[Current Translation]], " (",Table13[[#This Row],[English]],")")</f>
        <v>开杯 (Open Cup)</v>
      </c>
    </row>
    <row r="58" spans="1:4">
      <c r="A58" s="57" t="s">
        <v>48</v>
      </c>
      <c r="B58" s="118" t="s">
        <v>246</v>
      </c>
      <c r="C58" s="124" t="str">
        <f>VLOOKUP(Table13[[#This Row],[English]],TranslationTable,3,FALSE)</f>
        <v>从清单中选择</v>
      </c>
      <c r="D58" s="125" t="str">
        <f>Table13[[#This Row],[Current Translation]]</f>
        <v>从清单中选择</v>
      </c>
    </row>
    <row r="60" spans="1:4" ht="15">
      <c r="A60" s="51" t="s">
        <v>245</v>
      </c>
    </row>
    <row r="61" spans="1:4" ht="15">
      <c r="A61" s="53" t="s">
        <v>226</v>
      </c>
      <c r="B61" s="54" t="s">
        <v>11</v>
      </c>
      <c r="C61" s="55" t="s">
        <v>420</v>
      </c>
      <c r="D61" s="56" t="s">
        <v>421</v>
      </c>
    </row>
    <row r="62" spans="1:4">
      <c r="A62" s="50" t="s">
        <v>245</v>
      </c>
      <c r="B62" s="47" t="s">
        <v>337</v>
      </c>
      <c r="C62" s="49" t="str">
        <f>VLOOKUP(Table14[[#This Row],[English]],TranslationTable,3,FALSE)</f>
        <v xml:space="preserve">杂质 </v>
      </c>
      <c r="D62" s="59" t="str">
        <f>CONCATENATE(Table14[[#This Row],[Current Translation]], " (",Table14[[#This Row],[English]],")")</f>
        <v>杂质  (Impurity)</v>
      </c>
    </row>
    <row r="63" spans="1:4">
      <c r="A63" s="50" t="s">
        <v>245</v>
      </c>
      <c r="B63" s="47" t="s">
        <v>228</v>
      </c>
      <c r="C63" s="49" t="str">
        <f>VLOOKUP(Table14[[#This Row],[English]],TranslationTable,3,FALSE)</f>
        <v xml:space="preserve">有意添加  </v>
      </c>
      <c r="D63" s="59" t="str">
        <f>CONCATENATE(Table14[[#This Row],[Current Translation]], " (",Table14[[#This Row],[English]],")")</f>
        <v>有意添加   (Intentionally Added)</v>
      </c>
    </row>
    <row r="64" spans="1:4">
      <c r="A64" s="57" t="s">
        <v>245</v>
      </c>
      <c r="B64" s="118" t="s">
        <v>246</v>
      </c>
      <c r="C64" s="121" t="str">
        <f>VLOOKUP(Table14[[#This Row],[English]],TranslationTable,3,FALSE)</f>
        <v>从清单中选择</v>
      </c>
      <c r="D64" s="122" t="str">
        <f>Table14[[#This Row],[Current Translation]]</f>
        <v>从清单中选择</v>
      </c>
    </row>
    <row r="66" spans="1:4" ht="15">
      <c r="A66" s="51" t="s">
        <v>52</v>
      </c>
    </row>
    <row r="67" spans="1:4" ht="15">
      <c r="A67" s="53" t="s">
        <v>226</v>
      </c>
      <c r="B67" s="54" t="s">
        <v>11</v>
      </c>
      <c r="C67" s="55" t="s">
        <v>420</v>
      </c>
      <c r="D67" s="56" t="s">
        <v>421</v>
      </c>
    </row>
    <row r="68" spans="1:4">
      <c r="A68" s="50" t="s">
        <v>52</v>
      </c>
      <c r="B68" s="47" t="s">
        <v>238</v>
      </c>
      <c r="C68" s="49" t="str">
        <f>VLOOKUP(Table15[[#This Row],[English]],TranslationTable,3,FALSE)</f>
        <v>气溶胶</v>
      </c>
      <c r="D68" s="59" t="str">
        <f>CONCATENATE(Table15[[#This Row],[Current Translation]], " (",Table15[[#This Row],[English]],")")</f>
        <v>气溶胶 (Aerosol)</v>
      </c>
    </row>
    <row r="69" spans="1:4">
      <c r="A69" s="50" t="s">
        <v>52</v>
      </c>
      <c r="B69" s="47" t="s">
        <v>234</v>
      </c>
      <c r="C69" s="49" t="str">
        <f>VLOOKUP(Table15[[#This Row],[English]],TranslationTable,3,FALSE)</f>
        <v>气体</v>
      </c>
      <c r="D69" s="59" t="str">
        <f>CONCATENATE(Table15[[#This Row],[Current Translation]], " (",Table15[[#This Row],[English]],")")</f>
        <v>气体 (Gas)</v>
      </c>
    </row>
    <row r="70" spans="1:4">
      <c r="A70" s="50" t="s">
        <v>52</v>
      </c>
      <c r="B70" s="50" t="s">
        <v>235</v>
      </c>
      <c r="C70" s="49" t="str">
        <f>VLOOKUP(Table15[[#This Row],[English]],TranslationTable,3,FALSE)</f>
        <v>液化气</v>
      </c>
      <c r="D70" s="59" t="str">
        <f>CONCATENATE(Table15[[#This Row],[Current Translation]], " (",Table15[[#This Row],[English]],")")</f>
        <v>液化气 (Liquefied Gas)</v>
      </c>
    </row>
    <row r="71" spans="1:4">
      <c r="A71" s="50" t="s">
        <v>52</v>
      </c>
      <c r="B71" s="50" t="s">
        <v>227</v>
      </c>
      <c r="C71" s="49" t="str">
        <f>VLOOKUP(Table15[[#This Row],[English]],TranslationTable,3,FALSE)</f>
        <v>液体</v>
      </c>
      <c r="D71" s="59" t="str">
        <f>CONCATENATE(Table15[[#This Row],[Current Translation]], " (",Table15[[#This Row],[English]],")")</f>
        <v>液体 (Liquid)</v>
      </c>
    </row>
    <row r="72" spans="1:4">
      <c r="A72" s="50" t="s">
        <v>52</v>
      </c>
      <c r="B72" s="50" t="s">
        <v>237</v>
      </c>
      <c r="C72" s="49" t="str">
        <f>VLOOKUP(Table15[[#This Row],[English]],TranslationTable,3,FALSE)</f>
        <v>浆</v>
      </c>
      <c r="D72" s="59" t="str">
        <f>CONCATENATE(Table15[[#This Row],[Current Translation]], " (",Table15[[#This Row],[English]],")")</f>
        <v>浆 (Paste)</v>
      </c>
    </row>
    <row r="73" spans="1:4">
      <c r="A73" s="50" t="s">
        <v>52</v>
      </c>
      <c r="B73" s="50" t="s">
        <v>236</v>
      </c>
      <c r="C73" s="49" t="str">
        <f>VLOOKUP(Table15[[#This Row],[English]],TranslationTable,3,FALSE)</f>
        <v>粉末</v>
      </c>
      <c r="D73" s="59" t="str">
        <f>CONCATENATE(Table15[[#This Row],[Current Translation]], " (",Table15[[#This Row],[English]],")")</f>
        <v>粉末 (Powder)</v>
      </c>
    </row>
    <row r="74" spans="1:4">
      <c r="A74" s="50" t="s">
        <v>52</v>
      </c>
      <c r="B74" s="208" t="s">
        <v>211</v>
      </c>
      <c r="C74" s="210" t="str">
        <f>VLOOKUP(Table15[[#This Row],[English]],TranslationTable,3,FALSE)</f>
        <v>固体</v>
      </c>
      <c r="D74" s="211" t="str">
        <f>CONCATENATE(Table15[[#This Row],[Current Translation]], " (",Table15[[#This Row],[English]],")")</f>
        <v>固体 (Solid)</v>
      </c>
    </row>
    <row r="75" spans="1:4">
      <c r="A75" s="50" t="s">
        <v>52</v>
      </c>
      <c r="B75" s="119" t="s">
        <v>246</v>
      </c>
      <c r="C75" s="49" t="str">
        <f>VLOOKUP(Table15[[#This Row],[English]],TranslationTable,3,FALSE)</f>
        <v>从清单中选择</v>
      </c>
      <c r="D75" s="59" t="str">
        <f>Table15[[#This Row],[Current Translation]]</f>
        <v>从清单中选择</v>
      </c>
    </row>
    <row r="77" spans="1:4" ht="15">
      <c r="A77" s="51" t="s">
        <v>233</v>
      </c>
    </row>
    <row r="78" spans="1:4" ht="15">
      <c r="A78" s="53" t="s">
        <v>226</v>
      </c>
      <c r="B78" s="54" t="s">
        <v>11</v>
      </c>
      <c r="C78" s="55" t="s">
        <v>420</v>
      </c>
      <c r="D78" s="56" t="s">
        <v>421</v>
      </c>
    </row>
    <row r="79" spans="1:4">
      <c r="A79" s="50" t="s">
        <v>233</v>
      </c>
      <c r="B79" s="57" t="s">
        <v>211</v>
      </c>
      <c r="C79" s="49" t="str">
        <f>VLOOKUP(Table16[[#This Row],[English]],TranslationTable,3,FALSE)</f>
        <v>固体</v>
      </c>
      <c r="D79" s="52" t="str">
        <f>CONCATENATE(Table16[[#This Row],[Current Translation]], " (",Table16[[#This Row],[English]],")")</f>
        <v>固体 (Solid)</v>
      </c>
    </row>
    <row r="80" spans="1:4">
      <c r="A80" s="57" t="s">
        <v>233</v>
      </c>
      <c r="B80" s="57" t="s">
        <v>227</v>
      </c>
      <c r="C80" s="49" t="str">
        <f>VLOOKUP(Table16[[#This Row],[English]],TranslationTable,3,FALSE)</f>
        <v>液体</v>
      </c>
      <c r="D80" s="52" t="str">
        <f>CONCATENATE(Table16[[#This Row],[Current Translation]], " (",Table16[[#This Row],[English]],")")</f>
        <v>液体 (Liquid)</v>
      </c>
    </row>
    <row r="81" spans="1:4">
      <c r="A81" s="57" t="s">
        <v>233</v>
      </c>
      <c r="B81" s="57" t="s">
        <v>236</v>
      </c>
      <c r="C81" s="49" t="str">
        <f>VLOOKUP(Table16[[#This Row],[English]],TranslationTable,3,FALSE)</f>
        <v>粉末</v>
      </c>
      <c r="D81" s="52" t="str">
        <f>CONCATENATE(Table16[[#This Row],[Current Translation]], " (",Table16[[#This Row],[English]],")")</f>
        <v>粉末 (Powder)</v>
      </c>
    </row>
    <row r="82" spans="1:4">
      <c r="A82" s="57" t="s">
        <v>233</v>
      </c>
      <c r="B82" s="120" t="s">
        <v>246</v>
      </c>
      <c r="C82" s="121" t="str">
        <f>VLOOKUP(Table16[[#This Row],[English]],TranslationTable,3,FALSE)</f>
        <v>从清单中选择</v>
      </c>
      <c r="D82" s="122" t="str">
        <f>Table16[[#This Row],[Current Translation]]</f>
        <v>从清单中选择</v>
      </c>
    </row>
    <row r="84" spans="1:4" ht="15">
      <c r="A84" s="51" t="s">
        <v>229</v>
      </c>
    </row>
    <row r="85" spans="1:4" ht="15">
      <c r="A85" s="53" t="s">
        <v>226</v>
      </c>
      <c r="B85" s="54" t="s">
        <v>11</v>
      </c>
      <c r="C85" s="55" t="s">
        <v>420</v>
      </c>
      <c r="D85" s="56" t="s">
        <v>421</v>
      </c>
    </row>
    <row r="86" spans="1:4">
      <c r="A86" s="57" t="s">
        <v>229</v>
      </c>
      <c r="B86" s="57" t="s">
        <v>171</v>
      </c>
      <c r="C86" s="49" t="str">
        <f>VLOOKUP(Table18[[#This Row],[English]],TranslationTable,3,FALSE)</f>
        <v>天</v>
      </c>
      <c r="D86" s="52" t="str">
        <f>CONCATENATE(Table18[[#This Row],[Current Translation]], " (",Table18[[#This Row],[English]],")")</f>
        <v>天 (days)</v>
      </c>
    </row>
    <row r="87" spans="1:4">
      <c r="A87" s="57" t="s">
        <v>229</v>
      </c>
      <c r="B87" s="57" t="s">
        <v>168</v>
      </c>
      <c r="C87" s="49" t="str">
        <f>VLOOKUP(Table18[[#This Row],[English]],TranslationTable,3,FALSE)</f>
        <v>个月</v>
      </c>
      <c r="D87" s="52" t="str">
        <f>CONCATENATE(Table18[[#This Row],[Current Translation]], " (",Table18[[#This Row],[English]],")")</f>
        <v>个月 (months)</v>
      </c>
    </row>
    <row r="88" spans="1:4">
      <c r="A88" s="57" t="s">
        <v>229</v>
      </c>
      <c r="B88" s="57" t="s">
        <v>172</v>
      </c>
      <c r="C88" s="49" t="str">
        <f>VLOOKUP(Table18[[#This Row],[English]],TranslationTable,3,FALSE)</f>
        <v>年</v>
      </c>
      <c r="D88" s="52" t="str">
        <f>CONCATENATE(Table18[[#This Row],[Current Translation]], " (",Table18[[#This Row],[English]],")")</f>
        <v>年 (years)</v>
      </c>
    </row>
    <row r="89" spans="1:4">
      <c r="A89" s="57" t="s">
        <v>229</v>
      </c>
      <c r="B89" s="120" t="s">
        <v>246</v>
      </c>
      <c r="C89" s="121" t="str">
        <f>VLOOKUP(Table18[[#This Row],[English]],TranslationTable,3,FALSE)</f>
        <v>从清单中选择</v>
      </c>
      <c r="D89" s="122" t="str">
        <f>Table18[[#This Row],[Current Translation]]</f>
        <v>从清单中选择</v>
      </c>
    </row>
    <row r="91" spans="1:4" ht="15">
      <c r="A91" s="51" t="s">
        <v>243</v>
      </c>
    </row>
    <row r="92" spans="1:4" ht="15">
      <c r="A92" s="53" t="s">
        <v>226</v>
      </c>
      <c r="B92" s="54" t="s">
        <v>11</v>
      </c>
      <c r="C92" s="55" t="s">
        <v>420</v>
      </c>
      <c r="D92" s="56" t="s">
        <v>421</v>
      </c>
    </row>
    <row r="93" spans="1:4">
      <c r="A93" s="57" t="s">
        <v>243</v>
      </c>
      <c r="B93" s="57" t="s">
        <v>200</v>
      </c>
      <c r="C93" s="49" t="str">
        <f>VLOOKUP(Table19[[#This Row],[English]],TranslationTable,3,FALSE)</f>
        <v>F</v>
      </c>
      <c r="D93" s="52" t="str">
        <f>CONCATENATE(Table19[[#This Row],[Current Translation]], " (",Table19[[#This Row],[English]],")")</f>
        <v>F (F)</v>
      </c>
    </row>
    <row r="94" spans="1:4">
      <c r="A94" s="57" t="s">
        <v>243</v>
      </c>
      <c r="B94" s="57" t="s">
        <v>201</v>
      </c>
      <c r="C94" s="49" t="str">
        <f>VLOOKUP(Table19[[#This Row],[English]],TranslationTable,3,FALSE)</f>
        <v>C</v>
      </c>
      <c r="D94" s="52" t="str">
        <f>CONCATENATE(Table19[[#This Row],[Current Translation]], " (",Table19[[#This Row],[English]],")")</f>
        <v>C (C)</v>
      </c>
    </row>
    <row r="95" spans="1:4">
      <c r="A95" s="57" t="s">
        <v>243</v>
      </c>
      <c r="B95" s="120" t="s">
        <v>246</v>
      </c>
      <c r="C95" s="121" t="str">
        <f>VLOOKUP(Table19[[#This Row],[English]],TranslationTable,3,FALSE)</f>
        <v>从清单中选择</v>
      </c>
      <c r="D95" s="122" t="str">
        <f>Table19[[#This Row],[Current Translation]]</f>
        <v>从清单中选择</v>
      </c>
    </row>
    <row r="97" spans="1:4" ht="15">
      <c r="A97" s="51" t="s">
        <v>231</v>
      </c>
    </row>
    <row r="98" spans="1:4" ht="15">
      <c r="A98" s="53" t="s">
        <v>226</v>
      </c>
      <c r="B98" s="54" t="s">
        <v>11</v>
      </c>
      <c r="C98" s="55" t="s">
        <v>420</v>
      </c>
      <c r="D98" s="56" t="s">
        <v>421</v>
      </c>
    </row>
    <row r="99" spans="1:4">
      <c r="A99" s="50" t="s">
        <v>231</v>
      </c>
      <c r="B99" s="52" t="s">
        <v>178</v>
      </c>
      <c r="C99" s="49" t="str">
        <f>VLOOKUP(Table20[[#This Row],[English]],TranslationTable,3,FALSE)</f>
        <v>是的</v>
      </c>
      <c r="D99" s="52" t="str">
        <f>CONCATENATE(Table20[[#This Row],[Current Translation]], " (",Table20[[#This Row],[English]],")")</f>
        <v>是的 (Yes)</v>
      </c>
    </row>
    <row r="100" spans="1:4">
      <c r="A100" s="57" t="s">
        <v>231</v>
      </c>
      <c r="B100" s="52" t="s">
        <v>180</v>
      </c>
      <c r="C100" s="49" t="str">
        <f>VLOOKUP(Table20[[#This Row],[English]],TranslationTable,3,FALSE)</f>
        <v>不是的</v>
      </c>
      <c r="D100" s="52" t="str">
        <f>CONCATENATE(Table20[[#This Row],[Current Translation]], " (",Table20[[#This Row],[English]],")")</f>
        <v>不是的 (No)</v>
      </c>
    </row>
    <row r="101" spans="1:4">
      <c r="A101" s="57" t="s">
        <v>231</v>
      </c>
      <c r="B101" s="120" t="s">
        <v>246</v>
      </c>
      <c r="C101" s="121" t="str">
        <f>VLOOKUP(Table20[[#This Row],[English]],TranslationTable,3,FALSE)</f>
        <v>从清单中选择</v>
      </c>
      <c r="D101" s="122" t="str">
        <f>Table20[[#This Row],[Current Translation]]</f>
        <v>从清单中选择</v>
      </c>
    </row>
    <row r="103" spans="1:4" ht="15">
      <c r="A103" s="51" t="s">
        <v>2241</v>
      </c>
    </row>
    <row r="104" spans="1:4" ht="15">
      <c r="A104" s="53" t="s">
        <v>226</v>
      </c>
      <c r="B104" s="54" t="s">
        <v>11</v>
      </c>
      <c r="C104" s="55" t="s">
        <v>420</v>
      </c>
      <c r="D104" s="56" t="s">
        <v>421</v>
      </c>
    </row>
    <row r="105" spans="1:4">
      <c r="A105" s="50" t="s">
        <v>2242</v>
      </c>
      <c r="B105" s="204" t="s">
        <v>2244</v>
      </c>
      <c r="C105" s="49" t="str">
        <f>VLOOKUP(Table2024[[#This Row],[English]],TranslationTable,3,FALSE)</f>
        <v>立方体</v>
      </c>
      <c r="D105" s="52" t="str">
        <f>CONCATENATE(Table2024[[#This Row],[Current Translation]], " (",Table2024[[#This Row],[English]],")")</f>
        <v>立方体 (Cubic)</v>
      </c>
    </row>
    <row r="106" spans="1:4">
      <c r="A106" s="57" t="s">
        <v>2242</v>
      </c>
      <c r="B106" s="204" t="s">
        <v>2263</v>
      </c>
      <c r="C106" s="49" t="str">
        <f>VLOOKUP(Table2024[[#This Row],[English]],TranslationTable,3,FALSE)</f>
        <v>分枝的</v>
      </c>
      <c r="D106" s="52" t="str">
        <f>CONCATENATE(Table2024[[#This Row],[Current Translation]], " (",Table2024[[#This Row],[English]],")")</f>
        <v>分枝的 (Branched)</v>
      </c>
    </row>
    <row r="107" spans="1:4">
      <c r="A107" s="57" t="s">
        <v>2242</v>
      </c>
      <c r="B107" s="204" t="s">
        <v>2264</v>
      </c>
      <c r="C107" s="49" t="str">
        <f>VLOOKUP(Table2024[[#This Row],[English]],TranslationTable,3,FALSE)</f>
        <v>杆或纤维</v>
      </c>
      <c r="D107" s="52" t="str">
        <f>CONCATENATE(Table2024[[#This Row],[Current Translation]], " (",Table2024[[#This Row],[English]],")")</f>
        <v>杆或纤维 (Rod or Fiber)</v>
      </c>
    </row>
    <row r="108" spans="1:4">
      <c r="A108" s="57" t="s">
        <v>2242</v>
      </c>
      <c r="B108" s="204" t="s">
        <v>2243</v>
      </c>
      <c r="C108" s="49" t="str">
        <f>VLOOKUP(Table2024[[#This Row],[English]],TranslationTable,3,FALSE)</f>
        <v>球形</v>
      </c>
      <c r="D108" s="52" t="str">
        <f>CONCATENATE(Table2024[[#This Row],[Current Translation]], " (",Table2024[[#This Row],[English]],")")</f>
        <v>球形 (Spherical)</v>
      </c>
    </row>
    <row r="109" spans="1:4">
      <c r="A109" s="57" t="s">
        <v>2242</v>
      </c>
      <c r="B109" s="204" t="s">
        <v>2265</v>
      </c>
      <c r="C109" s="49" t="str">
        <f>VLOOKUP(Table2024[[#This Row],[English]],TranslationTable,3,FALSE)</f>
        <v>三角形</v>
      </c>
      <c r="D109" s="52" t="str">
        <f>CONCATENATE(Table2024[[#This Row],[Current Translation]], " (",Table2024[[#This Row],[English]],")")</f>
        <v>三角形 (Triangle)</v>
      </c>
    </row>
    <row r="110" spans="1:4">
      <c r="A110" s="57" t="s">
        <v>2242</v>
      </c>
      <c r="B110" s="204" t="s">
        <v>2266</v>
      </c>
      <c r="C110" s="49" t="str">
        <f>VLOOKUP(Table2024[[#This Row],[English]],TranslationTable,3,FALSE)</f>
        <v>管状的</v>
      </c>
      <c r="D110" s="52" t="str">
        <f>CONCATENATE(Table2024[[#This Row],[Current Translation]], " (",Table2024[[#This Row],[English]],")")</f>
        <v>管状的 (Tubular)</v>
      </c>
    </row>
    <row r="111" spans="1:4">
      <c r="A111" s="57" t="s">
        <v>2242</v>
      </c>
      <c r="B111" s="204" t="s">
        <v>2286</v>
      </c>
      <c r="C111" s="49" t="str">
        <f>VLOOKUP(Table2024[[#This Row],[English]],TranslationTable,3,FALSE)</f>
        <v>其他（在下面输入）</v>
      </c>
      <c r="D111" s="52" t="str">
        <f>CONCATENATE(Table2024[[#This Row],[Current Translation]], " (",Table2024[[#This Row],[English]],")")</f>
        <v>其他（在下面输入） (Other (input below))</v>
      </c>
    </row>
    <row r="112" spans="1:4">
      <c r="A112" s="57" t="s">
        <v>2242</v>
      </c>
      <c r="B112" s="120" t="s">
        <v>246</v>
      </c>
      <c r="C112" s="121" t="str">
        <f>VLOOKUP(Table2024[[#This Row],[English]],TranslationTable,3,FALSE)</f>
        <v>从清单中选择</v>
      </c>
      <c r="D112" s="122" t="str">
        <f>Table2024[[#This Row],[Current Translation]]</f>
        <v>从清单中选择</v>
      </c>
    </row>
    <row r="114" spans="1:4" ht="15">
      <c r="A114" s="51" t="s">
        <v>2245</v>
      </c>
    </row>
    <row r="115" spans="1:4" ht="15">
      <c r="A115" s="53" t="s">
        <v>226</v>
      </c>
      <c r="B115" s="54" t="s">
        <v>11</v>
      </c>
      <c r="C115" s="55" t="s">
        <v>420</v>
      </c>
      <c r="D115" s="56" t="s">
        <v>421</v>
      </c>
    </row>
    <row r="116" spans="1:4">
      <c r="A116" s="50" t="s">
        <v>2246</v>
      </c>
      <c r="B116" s="204" t="s">
        <v>2247</v>
      </c>
      <c r="C116" s="49" t="str">
        <f>VLOOKUP(Table2026[[#This Row],[English]],TranslationTable,3,FALSE)</f>
        <v>Unbound</v>
      </c>
      <c r="D116" s="52" t="str">
        <f>CONCATENATE(Table2026[[#This Row],[Current Translation]], " (",Table2026[[#This Row],[English]],")")</f>
        <v>Unbound (Unbound)</v>
      </c>
    </row>
    <row r="117" spans="1:4" ht="28.5">
      <c r="A117" s="50" t="s">
        <v>2246</v>
      </c>
      <c r="B117" s="205" t="s">
        <v>2248</v>
      </c>
      <c r="C117" s="49" t="str">
        <f>VLOOKUP(Table2026[[#This Row],[English]],TranslationTable,3,FALSE)</f>
        <v>聚集（强烈结合）</v>
      </c>
      <c r="D117" s="52" t="str">
        <f>CONCATENATE(Table2026[[#This Row],[Current Translation]], " (",Table2026[[#This Row],[English]],")")</f>
        <v>聚集（强烈结合） (Agglomerated 
(Tightly Bound))</v>
      </c>
    </row>
    <row r="118" spans="1:4" ht="28.5">
      <c r="A118" s="50" t="s">
        <v>2246</v>
      </c>
      <c r="B118" s="205" t="s">
        <v>2249</v>
      </c>
      <c r="C118" s="49" t="str">
        <f>VLOOKUP(Table2026[[#This Row],[English]],TranslationTable,3,FALSE)</f>
        <v>团聚（弱结合）</v>
      </c>
      <c r="D118" s="52" t="str">
        <f>CONCATENATE(Table2026[[#This Row],[Current Translation]], " (",Table2026[[#This Row],[English]],")")</f>
        <v>团聚（弱结合） (Aggregated 
(Weakly Bound))</v>
      </c>
    </row>
    <row r="119" spans="1:4">
      <c r="A119" s="50" t="s">
        <v>2246</v>
      </c>
      <c r="B119" s="120" t="s">
        <v>246</v>
      </c>
      <c r="C119" s="121" t="str">
        <f>VLOOKUP(Table2026[[#This Row],[English]],TranslationTable,3,FALSE)</f>
        <v>从清单中选择</v>
      </c>
      <c r="D119" s="122" t="str">
        <f>Table2026[[#This Row],[Current Translation]]</f>
        <v>从清单中选择</v>
      </c>
    </row>
    <row r="121" spans="1:4" ht="15">
      <c r="A121" s="58" t="s">
        <v>2252</v>
      </c>
    </row>
    <row r="122" spans="1:4" ht="15">
      <c r="A122" s="53" t="s">
        <v>226</v>
      </c>
      <c r="B122" s="54" t="s">
        <v>11</v>
      </c>
      <c r="C122" s="55" t="s">
        <v>420</v>
      </c>
      <c r="D122" s="56" t="s">
        <v>421</v>
      </c>
    </row>
    <row r="123" spans="1:4">
      <c r="A123" s="50" t="s">
        <v>2252</v>
      </c>
      <c r="B123" s="47" t="s">
        <v>340</v>
      </c>
      <c r="C123" s="49" t="str">
        <f>VLOOKUP(Table925[[#This Row],[English]],TranslationTable,3,FALSE)</f>
        <v>豁免</v>
      </c>
      <c r="D123" s="52" t="str">
        <f>CONCATENATE(Table925[[#This Row],[Current Translation]], " (",Table925[[#This Row],[English]],")")</f>
        <v>豁免 (Exempt)</v>
      </c>
    </row>
    <row r="124" spans="1:4">
      <c r="A124" s="50" t="s">
        <v>2252</v>
      </c>
      <c r="B124" s="206" t="s">
        <v>2253</v>
      </c>
      <c r="C124" s="49" t="str">
        <f>VLOOKUP(Table925[[#This Row],[English]],TranslationTable,3,FALSE)</f>
        <v>列入- TSCA激活</v>
      </c>
      <c r="D124" s="52" t="str">
        <f>CONCATENATE(Table925[[#This Row],[Current Translation]], " (",Table925[[#This Row],[English]],")")</f>
        <v>列入- TSCA激活 (Listed - TSCA Active)</v>
      </c>
    </row>
    <row r="125" spans="1:4">
      <c r="A125" s="50" t="s">
        <v>2252</v>
      </c>
      <c r="B125" s="206" t="s">
        <v>2254</v>
      </c>
      <c r="C125" s="49" t="str">
        <f>VLOOKUP(Table925[[#This Row],[English]],TranslationTable,3,FALSE)</f>
        <v>列入- TSCA未激活</v>
      </c>
      <c r="D125" s="52" t="str">
        <f>CONCATENATE(Table925[[#This Row],[Current Translation]], " (",Table925[[#This Row],[English]],")")</f>
        <v>列入- TSCA未激活 (Listed - TSCA Inactive)</v>
      </c>
    </row>
    <row r="126" spans="1:4">
      <c r="A126" s="50" t="s">
        <v>2252</v>
      </c>
      <c r="B126" s="47" t="s">
        <v>341</v>
      </c>
      <c r="C126" s="49" t="str">
        <f>VLOOKUP(Table925[[#This Row],[English]],TranslationTable,3,FALSE)</f>
        <v>未确定的</v>
      </c>
      <c r="D126" s="52" t="str">
        <f>CONCATENATE(Table925[[#This Row],[Current Translation]], " (",Table925[[#This Row],[English]],")")</f>
        <v>未确定的 (Not determined)</v>
      </c>
    </row>
    <row r="127" spans="1:4">
      <c r="A127" s="50" t="s">
        <v>2252</v>
      </c>
      <c r="B127" s="47" t="s">
        <v>339</v>
      </c>
      <c r="C127" s="49" t="str">
        <f>VLOOKUP(Table925[[#This Row],[English]],TranslationTable,3,FALSE)</f>
        <v>未列入</v>
      </c>
      <c r="D127" s="52" t="str">
        <f>CONCATENATE(Table925[[#This Row],[Current Translation]], " (",Table925[[#This Row],[English]],")")</f>
        <v>未列入 (Not listed)</v>
      </c>
    </row>
    <row r="128" spans="1:4">
      <c r="A128" s="50" t="s">
        <v>2252</v>
      </c>
      <c r="B128" s="203" t="s">
        <v>246</v>
      </c>
      <c r="C128" s="121" t="str">
        <f>VLOOKUP(Table925[[#This Row],[English]],TranslationTable,3,FALSE)</f>
        <v>从清单中选择</v>
      </c>
      <c r="D128" s="122" t="str">
        <f>Table925[[#This Row],[Current Translation]]</f>
        <v>从清单中选择</v>
      </c>
    </row>
    <row r="130" spans="1:4" ht="15">
      <c r="A130" s="51" t="s">
        <v>2258</v>
      </c>
    </row>
    <row r="131" spans="1:4" ht="15">
      <c r="A131" s="53" t="s">
        <v>226</v>
      </c>
      <c r="B131" s="54" t="s">
        <v>11</v>
      </c>
      <c r="C131" s="55" t="s">
        <v>420</v>
      </c>
      <c r="D131" s="56" t="s">
        <v>421</v>
      </c>
    </row>
    <row r="132" spans="1:4">
      <c r="A132" s="50" t="s">
        <v>2259</v>
      </c>
      <c r="B132" s="204" t="s">
        <v>2260</v>
      </c>
      <c r="C132" s="49" t="str">
        <f>VLOOKUP(Table202627[[#This Row],[English]],TranslationTable,3,FALSE)</f>
        <v>高</v>
      </c>
      <c r="D132" s="52" t="str">
        <f>CONCATENATE(Table202627[[#This Row],[Current Translation]], " (",Table202627[[#This Row],[English]],")")</f>
        <v>高 (High)</v>
      </c>
    </row>
    <row r="133" spans="1:4">
      <c r="A133" s="50" t="s">
        <v>2259</v>
      </c>
      <c r="B133" s="205" t="s">
        <v>2261</v>
      </c>
      <c r="C133" s="49" t="str">
        <f>VLOOKUP(Table202627[[#This Row],[English]],TranslationTable,3,FALSE)</f>
        <v>中等</v>
      </c>
      <c r="D133" s="52" t="str">
        <f>CONCATENATE(Table202627[[#This Row],[Current Translation]], " (",Table202627[[#This Row],[English]],")")</f>
        <v>中等 (Medium)</v>
      </c>
    </row>
    <row r="134" spans="1:4">
      <c r="A134" s="50" t="s">
        <v>2259</v>
      </c>
      <c r="B134" s="205" t="s">
        <v>2262</v>
      </c>
      <c r="C134" s="49" t="str">
        <f>VLOOKUP(Table202627[[#This Row],[English]],TranslationTable,3,FALSE)</f>
        <v>低</v>
      </c>
      <c r="D134" s="52" t="str">
        <f>CONCATENATE(Table202627[[#This Row],[Current Translation]], " (",Table202627[[#This Row],[English]],")")</f>
        <v>低 (Low)</v>
      </c>
    </row>
    <row r="135" spans="1:4">
      <c r="A135" s="50" t="s">
        <v>2259</v>
      </c>
      <c r="B135" s="120" t="s">
        <v>246</v>
      </c>
      <c r="C135" s="121" t="str">
        <f>VLOOKUP(Table202627[[#This Row],[English]],TranslationTable,3,FALSE)</f>
        <v>从清单中选择</v>
      </c>
      <c r="D135" s="122" t="str">
        <f>Table202627[[#This Row],[Current Translation]]</f>
        <v>从清单中选择</v>
      </c>
    </row>
    <row r="137" spans="1:4" ht="15">
      <c r="A137" s="51" t="s">
        <v>2291</v>
      </c>
    </row>
    <row r="138" spans="1:4" ht="15">
      <c r="A138" s="53" t="s">
        <v>226</v>
      </c>
      <c r="B138" s="54" t="s">
        <v>11</v>
      </c>
      <c r="C138" s="55" t="s">
        <v>420</v>
      </c>
      <c r="D138" s="56" t="s">
        <v>421</v>
      </c>
    </row>
    <row r="139" spans="1:4">
      <c r="A139" s="50" t="s">
        <v>2270</v>
      </c>
      <c r="B139" s="205" t="s">
        <v>2271</v>
      </c>
      <c r="C139" s="49" t="str">
        <f>VLOOKUP(Table20262728[[#This Row],[English]],TranslationTable,3,FALSE)</f>
        <v>无</v>
      </c>
      <c r="D139" s="52" t="str">
        <f>CONCATENATE(Table20262728[[#This Row],[Current Translation]], " (",Table20262728[[#This Row],[English]],")")</f>
        <v>无 (None)</v>
      </c>
    </row>
    <row r="140" spans="1:4">
      <c r="A140" s="50" t="s">
        <v>2270</v>
      </c>
      <c r="B140" s="205" t="s">
        <v>2279</v>
      </c>
      <c r="C140" s="49" t="str">
        <f>VLOOKUP(Table20262728[[#This Row],[English]],TranslationTable,3,FALSE)</f>
        <v>吸收剂</v>
      </c>
      <c r="D140" s="52" t="str">
        <f>CONCATENATE(Table20262728[[#This Row],[Current Translation]], " (",Table20262728[[#This Row],[English]],")")</f>
        <v>吸收剂 (Absorbent)</v>
      </c>
    </row>
    <row r="141" spans="1:4">
      <c r="A141" s="50" t="s">
        <v>2270</v>
      </c>
      <c r="B141" s="205" t="s">
        <v>2280</v>
      </c>
      <c r="C141" s="49" t="str">
        <f>VLOOKUP(Table20262728[[#This Row],[English]],TranslationTable,3,FALSE)</f>
        <v>耐腐蚀</v>
      </c>
      <c r="D141" s="52" t="str">
        <f>CONCATENATE(Table20262728[[#This Row],[Current Translation]], " (",Table20262728[[#This Row],[English]],")")</f>
        <v>耐腐蚀 (Anti-corrosion)</v>
      </c>
    </row>
    <row r="142" spans="1:4">
      <c r="A142" s="50" t="s">
        <v>2270</v>
      </c>
      <c r="B142" s="205" t="s">
        <v>2277</v>
      </c>
      <c r="C142" s="49" t="str">
        <f>VLOOKUP(Table20262728[[#This Row],[English]],TranslationTable,3,FALSE)</f>
        <v>杀菌剂</v>
      </c>
      <c r="D142" s="52" t="str">
        <f>CONCATENATE(Table20262728[[#This Row],[Current Translation]], " (",Table20262728[[#This Row],[English]],")")</f>
        <v>杀菌剂 (Antimicrobial)</v>
      </c>
    </row>
    <row r="143" spans="1:4">
      <c r="A143" s="50" t="s">
        <v>2270</v>
      </c>
      <c r="B143" s="205" t="s">
        <v>2272</v>
      </c>
      <c r="C143" s="49" t="str">
        <f>VLOOKUP(Table20262728[[#This Row],[English]],TranslationTable,3,FALSE)</f>
        <v>电荷</v>
      </c>
      <c r="D143" s="52" t="str">
        <f>CONCATENATE(Table20262728[[#This Row],[Current Translation]], " (",Table20262728[[#This Row],[English]],")")</f>
        <v>电荷 (Charge)</v>
      </c>
    </row>
    <row r="144" spans="1:4">
      <c r="A144" s="50" t="s">
        <v>2270</v>
      </c>
      <c r="B144" s="205" t="s">
        <v>2283</v>
      </c>
      <c r="C144" s="49" t="str">
        <f>VLOOKUP(Table20262728[[#This Row],[English]],TranslationTable,3,FALSE)</f>
        <v>导电的</v>
      </c>
      <c r="D144" s="52" t="str">
        <f>CONCATENATE(Table20262728[[#This Row],[Current Translation]], " (",Table20262728[[#This Row],[English]],")")</f>
        <v>导电的 (Conductive)</v>
      </c>
    </row>
    <row r="145" spans="1:4">
      <c r="A145" s="50" t="s">
        <v>2270</v>
      </c>
      <c r="B145" s="205" t="s">
        <v>2281</v>
      </c>
      <c r="C145" s="49" t="str">
        <f>VLOOKUP(Table20262728[[#This Row],[English]],TranslationTable,3,FALSE)</f>
        <v>阻燃性</v>
      </c>
      <c r="D145" s="52" t="str">
        <f>CONCATENATE(Table20262728[[#This Row],[Current Translation]], " (",Table20262728[[#This Row],[English]],")")</f>
        <v>阻燃性 (Flame Resistance)</v>
      </c>
    </row>
    <row r="146" spans="1:4">
      <c r="A146" s="50" t="s">
        <v>2270</v>
      </c>
      <c r="B146" s="205" t="s">
        <v>2274</v>
      </c>
      <c r="C146" s="49" t="str">
        <f>VLOOKUP(Table20262728[[#This Row],[English]],TranslationTable,3,FALSE)</f>
        <v>亲水的</v>
      </c>
      <c r="D146" s="52" t="str">
        <f>CONCATENATE(Table20262728[[#This Row],[Current Translation]], " (",Table20262728[[#This Row],[English]],")")</f>
        <v>亲水的 (Hydrophilic)</v>
      </c>
    </row>
    <row r="147" spans="1:4">
      <c r="A147" s="50" t="s">
        <v>2270</v>
      </c>
      <c r="B147" s="205" t="s">
        <v>2273</v>
      </c>
      <c r="C147" s="49" t="str">
        <f>VLOOKUP(Table20262728[[#This Row],[English]],TranslationTable,3,FALSE)</f>
        <v>疏水的</v>
      </c>
      <c r="D147" s="52" t="str">
        <f>CONCATENATE(Table20262728[[#This Row],[Current Translation]], " (",Table20262728[[#This Row],[English]],")")</f>
        <v>疏水的 (Hydrophobic)</v>
      </c>
    </row>
    <row r="148" spans="1:4">
      <c r="A148" s="50" t="s">
        <v>2270</v>
      </c>
      <c r="B148" s="205" t="s">
        <v>2284</v>
      </c>
      <c r="C148" s="49" t="str">
        <f>VLOOKUP(Table20262728[[#This Row],[English]],TranslationTable,3,FALSE)</f>
        <v>非导电（绝缘）</v>
      </c>
      <c r="D148" s="52" t="str">
        <f>CONCATENATE(Table20262728[[#This Row],[Current Translation]], " (",Table20262728[[#This Row],[English]],")")</f>
        <v>非导电（绝缘） (Non-conductive (Insulated))</v>
      </c>
    </row>
    <row r="149" spans="1:4">
      <c r="A149" s="50" t="s">
        <v>2270</v>
      </c>
      <c r="B149" s="204" t="s">
        <v>2271</v>
      </c>
      <c r="C149" s="49" t="str">
        <f>VLOOKUP(Table20262728[[#This Row],[English]],TranslationTable,3,FALSE)</f>
        <v>无</v>
      </c>
      <c r="D149" s="52" t="str">
        <f>CONCATENATE(Table20262728[[#This Row],[Current Translation]], " (",Table20262728[[#This Row],[English]],")")</f>
        <v>无 (None)</v>
      </c>
    </row>
    <row r="150" spans="1:4">
      <c r="A150" s="50" t="s">
        <v>2270</v>
      </c>
      <c r="B150" s="205" t="s">
        <v>2276</v>
      </c>
      <c r="C150" s="49" t="str">
        <f>VLOOKUP(Table20262728[[#This Row],[English]],TranslationTable,3,FALSE)</f>
        <v>亲油的</v>
      </c>
      <c r="D150" s="52" t="str">
        <f>CONCATENATE(Table20262728[[#This Row],[Current Translation]], " (",Table20262728[[#This Row],[English]],")")</f>
        <v>亲油的 (Oleophilic)</v>
      </c>
    </row>
    <row r="151" spans="1:4">
      <c r="A151" s="50" t="s">
        <v>2270</v>
      </c>
      <c r="B151" s="205" t="s">
        <v>2275</v>
      </c>
      <c r="C151" s="49" t="str">
        <f>VLOOKUP(Table20262728[[#This Row],[English]],TranslationTable,3,FALSE)</f>
        <v>疏油的</v>
      </c>
      <c r="D151" s="52" t="str">
        <f>CONCATENATE(Table20262728[[#This Row],[Current Translation]], " (",Table20262728[[#This Row],[English]],")")</f>
        <v>疏油的 (Oleophobic)</v>
      </c>
    </row>
    <row r="152" spans="1:4">
      <c r="A152" s="50" t="s">
        <v>2270</v>
      </c>
      <c r="B152" s="205" t="s">
        <v>2285</v>
      </c>
      <c r="C152" s="49" t="str">
        <f>VLOOKUP(Table20262728[[#This Row],[English]],TranslationTable,3,FALSE)</f>
        <v>被氧化</v>
      </c>
      <c r="D152" s="52" t="str">
        <f>CONCATENATE(Table20262728[[#This Row],[Current Translation]], " (",Table20262728[[#This Row],[English]],")")</f>
        <v>被氧化 (Oxidized)</v>
      </c>
    </row>
    <row r="153" spans="1:4" ht="28.5">
      <c r="A153" s="50" t="s">
        <v>2270</v>
      </c>
      <c r="B153" s="205" t="s">
        <v>2287</v>
      </c>
      <c r="C153" s="49" t="str">
        <f>VLOOKUP(Table20262728[[#This Row],[English]],TranslationTable,3,FALSE)</f>
        <v>多孔和无孔基材</v>
      </c>
      <c r="D153" s="52" t="str">
        <f>CONCATENATE(Table20262728[[#This Row],[Current Translation]], " (",Table20262728[[#This Row],[English]],")")</f>
        <v>多孔和无孔基材 (Porous and Non-porous Substrates)</v>
      </c>
    </row>
    <row r="154" spans="1:4">
      <c r="A154" s="50" t="s">
        <v>2270</v>
      </c>
      <c r="B154" s="205" t="s">
        <v>2282</v>
      </c>
      <c r="C154" s="49" t="str">
        <f>VLOOKUP(Table20262728[[#This Row],[English]],TranslationTable,3,FALSE)</f>
        <v>耐刮擦性</v>
      </c>
      <c r="D154" s="52" t="str">
        <f>CONCATENATE(Table20262728[[#This Row],[Current Translation]], " (",Table20262728[[#This Row],[English]],")")</f>
        <v>耐刮擦性 (Scratch Resistance)</v>
      </c>
    </row>
    <row r="155" spans="1:4">
      <c r="A155" s="50" t="s">
        <v>2270</v>
      </c>
      <c r="B155" s="205" t="s">
        <v>2278</v>
      </c>
      <c r="C155" s="210" t="str">
        <f>VLOOKUP(Table20262728[[#This Row],[English]],TranslationTable,3,FALSE)</f>
        <v>抗紫外线</v>
      </c>
      <c r="D155" s="52" t="str">
        <f>CONCATENATE(Table20262728[[#This Row],[Current Translation]], " (",Table20262728[[#This Row],[English]],")")</f>
        <v>抗紫外线 (UV Resistance)</v>
      </c>
    </row>
    <row r="156" spans="1:4">
      <c r="A156" s="50" t="s">
        <v>2270</v>
      </c>
      <c r="B156" s="205" t="s">
        <v>2286</v>
      </c>
      <c r="C156" s="49" t="str">
        <f>VLOOKUP(Table20262728[[#This Row],[English]],TranslationTable,3,FALSE)</f>
        <v>其他（在下面输入）</v>
      </c>
      <c r="D156" s="52" t="str">
        <f>CONCATENATE(Table20262728[[#This Row],[Current Translation]], " (",Table20262728[[#This Row],[English]],")")</f>
        <v>其他（在下面输入） (Other (input below))</v>
      </c>
    </row>
    <row r="157" spans="1:4">
      <c r="A157" s="50" t="s">
        <v>2270</v>
      </c>
      <c r="B157" s="122" t="s">
        <v>246</v>
      </c>
      <c r="C157" s="121" t="str">
        <f>VLOOKUP(Table20262728[[#This Row],[English]],TranslationTable,3,FALSE)</f>
        <v>从清单中选择</v>
      </c>
      <c r="D157" s="122" t="str">
        <f>Table20262728[[#This Row],[Current Translation]]</f>
        <v>从清单中选择</v>
      </c>
    </row>
    <row r="159" spans="1:4" ht="15">
      <c r="A159" s="51" t="s">
        <v>2292</v>
      </c>
    </row>
    <row r="160" spans="1:4" ht="15">
      <c r="A160" s="53" t="s">
        <v>226</v>
      </c>
      <c r="B160" s="54" t="s">
        <v>11</v>
      </c>
      <c r="C160" s="55" t="s">
        <v>420</v>
      </c>
      <c r="D160" s="56" t="s">
        <v>421</v>
      </c>
    </row>
    <row r="161" spans="1:4" ht="28.5">
      <c r="A161" s="50" t="s">
        <v>2293</v>
      </c>
      <c r="B161" s="205" t="s">
        <v>2294</v>
      </c>
      <c r="C161" s="49" t="str">
        <f>VLOOKUP(Table2026272829[[#This Row],[English]],TranslationTable,3,FALSE)</f>
        <v>扫描电子显微镜 (SEM)</v>
      </c>
      <c r="D161" s="52" t="str">
        <f>CONCATENATE(Table2026272829[[#This Row],[Current Translation]], " (",Table2026272829[[#This Row],[English]],")")</f>
        <v>扫描电子显微镜 (SEM) (Scanning Electron Microscopy (SEM))</v>
      </c>
    </row>
    <row r="162" spans="1:4" ht="28.5">
      <c r="A162" s="50" t="s">
        <v>2293</v>
      </c>
      <c r="B162" s="205" t="s">
        <v>2295</v>
      </c>
      <c r="C162" s="49" t="str">
        <f>VLOOKUP(Table2026272829[[#This Row],[English]],TranslationTable,3,FALSE)</f>
        <v>透射电子显微镜（TEM）</v>
      </c>
      <c r="D162" s="52" t="str">
        <f>CONCATENATE(Table2026272829[[#This Row],[Current Translation]], " (",Table2026272829[[#This Row],[English]],")")</f>
        <v>透射电子显微镜（TEM） (Transmission Electron Microscopy (TEM))</v>
      </c>
    </row>
    <row r="163" spans="1:4" ht="28.5">
      <c r="A163" s="50" t="s">
        <v>2293</v>
      </c>
      <c r="B163" s="205" t="s">
        <v>2296</v>
      </c>
      <c r="C163" s="49" t="str">
        <f>VLOOKUP(Table2026272829[[#This Row],[English]],TranslationTable,3,FALSE)</f>
        <v>动态光散射（DLS）</v>
      </c>
      <c r="D163" s="52" t="str">
        <f>CONCATENATE(Table2026272829[[#This Row],[Current Translation]], " (",Table2026272829[[#This Row],[English]],")")</f>
        <v>动态光散射（DLS） (Dynamic Light Scattering (DLS))</v>
      </c>
    </row>
    <row r="164" spans="1:4" ht="28.5">
      <c r="A164" s="50" t="s">
        <v>2293</v>
      </c>
      <c r="B164" s="205" t="s">
        <v>2297</v>
      </c>
      <c r="C164" s="49" t="str">
        <f>VLOOKUP(Table2026272829[[#This Row],[English]],TranslationTable,3,FALSE)</f>
        <v>纳米粒子跟踪分析（NTA）</v>
      </c>
      <c r="D164" s="52" t="str">
        <f>CONCATENATE(Table2026272829[[#This Row],[Current Translation]], " (",Table2026272829[[#This Row],[English]],")")</f>
        <v>纳米粒子跟踪分析（NTA） (Nanoparticle Tracking Analysis (NTA))</v>
      </c>
    </row>
    <row r="165" spans="1:4" ht="28.5">
      <c r="A165" s="50" t="s">
        <v>2293</v>
      </c>
      <c r="B165" s="205" t="s">
        <v>2298</v>
      </c>
      <c r="C165" s="49" t="str">
        <f>VLOOKUP(Table2026272829[[#This Row],[English]],TranslationTable,3,FALSE)</f>
        <v>扫描淌度颗粒尺寸(SMPS)</v>
      </c>
      <c r="D165" s="52" t="str">
        <f>CONCATENATE(Table2026272829[[#This Row],[Current Translation]], " (",Table2026272829[[#This Row],[English]],")")</f>
        <v>扫描淌度颗粒尺寸(SMPS) (Scanning Mobility Particle Sizing (SMPS))</v>
      </c>
    </row>
    <row r="166" spans="1:4" ht="28.5">
      <c r="A166" s="50" t="s">
        <v>2293</v>
      </c>
      <c r="B166" s="205" t="s">
        <v>2299</v>
      </c>
      <c r="C166" s="49" t="str">
        <f>VLOOKUP(Table2026272829[[#This Row],[English]],TranslationTable,3,FALSE)</f>
        <v>小角度X射线散射</v>
      </c>
      <c r="D166" s="52" t="str">
        <f>CONCATENATE(Table2026272829[[#This Row],[Current Translation]], " (",Table2026272829[[#This Row],[English]],")")</f>
        <v>小角度X射线散射 (Small-angle X-ray Scattering (SAXS))</v>
      </c>
    </row>
    <row r="167" spans="1:4" ht="28.5">
      <c r="A167" s="50" t="s">
        <v>2293</v>
      </c>
      <c r="B167" s="205" t="s">
        <v>2300</v>
      </c>
      <c r="C167" s="49" t="str">
        <f>VLOOKUP(Table2026272829[[#This Row],[English]],TranslationTable,3,FALSE)</f>
        <v>原子力显微镜(AFM)</v>
      </c>
      <c r="D167" s="52" t="str">
        <f>CONCATENATE(Table2026272829[[#This Row],[Current Translation]], " (",Table2026272829[[#This Row],[English]],")")</f>
        <v>原子力显微镜(AFM) (Atomic Force Microscopy (AFM))</v>
      </c>
    </row>
    <row r="168" spans="1:4" ht="28.5">
      <c r="A168" s="50" t="s">
        <v>2293</v>
      </c>
      <c r="B168" s="205" t="s">
        <v>2301</v>
      </c>
      <c r="C168" s="49" t="str">
        <f>VLOOKUP(Table2026272829[[#This Row],[English]],TranslationTable,3,FALSE)</f>
        <v>离心式光散射</v>
      </c>
      <c r="D168" s="52" t="str">
        <f>CONCATENATE(Table2026272829[[#This Row],[Current Translation]], " (",Table2026272829[[#This Row],[English]],")")</f>
        <v>离心式光散射 (Centrifugal Photo Scattering (CPS))</v>
      </c>
    </row>
    <row r="169" spans="1:4">
      <c r="A169" s="50" t="s">
        <v>2293</v>
      </c>
      <c r="B169" s="205" t="s">
        <v>2286</v>
      </c>
      <c r="C169" s="49" t="str">
        <f>VLOOKUP(Table2026272829[[#This Row],[English]],TranslationTable,3,FALSE)</f>
        <v>其他（在下面输入）</v>
      </c>
      <c r="D169" s="52" t="str">
        <f>CONCATENATE(Table2026272829[[#This Row],[Current Translation]], " (",Table2026272829[[#This Row],[English]],")")</f>
        <v>其他（在下面输入） (Other (input below))</v>
      </c>
    </row>
    <row r="170" spans="1:4">
      <c r="A170" s="50" t="s">
        <v>2293</v>
      </c>
      <c r="B170" s="122" t="s">
        <v>246</v>
      </c>
      <c r="C170" s="121" t="str">
        <f>VLOOKUP(Table2026272829[[#This Row],[English]],TranslationTable,3,FALSE)</f>
        <v>从清单中选择</v>
      </c>
      <c r="D170" s="122" t="str">
        <f>Table2026272829[[#This Row],[Current Translation]]</f>
        <v>从清单中选择</v>
      </c>
    </row>
    <row r="172" spans="1:4" ht="15">
      <c r="A172" s="51" t="s">
        <v>2303</v>
      </c>
    </row>
    <row r="173" spans="1:4" ht="15">
      <c r="A173" s="53" t="s">
        <v>226</v>
      </c>
      <c r="B173" s="54" t="s">
        <v>11</v>
      </c>
      <c r="C173" s="55" t="s">
        <v>420</v>
      </c>
      <c r="D173" s="56" t="s">
        <v>421</v>
      </c>
    </row>
    <row r="174" spans="1:4" ht="28.5">
      <c r="A174" s="50" t="s">
        <v>2304</v>
      </c>
      <c r="B174" s="205" t="s">
        <v>2305</v>
      </c>
      <c r="C174" s="49" t="str">
        <f>VLOOKUP(Table202627282930[[#This Row],[English]],TranslationTable,3,FALSE)</f>
        <v>Nuclear Magnetic Resonance (NMR)</v>
      </c>
      <c r="D174" s="52" t="str">
        <f>CONCATENATE(Table202627282930[[#This Row],[Current Translation]], " (",Table202627282930[[#This Row],[English]],")")</f>
        <v>Nuclear Magnetic Resonance (NMR) (Nuclear Magnetic Resonance (NMR))</v>
      </c>
    </row>
    <row r="175" spans="1:4">
      <c r="A175" s="50" t="s">
        <v>2304</v>
      </c>
      <c r="B175" s="205" t="s">
        <v>2306</v>
      </c>
      <c r="C175" s="49" t="str">
        <f>VLOOKUP(Table202627282930[[#This Row],[English]],TranslationTable,3,FALSE)</f>
        <v>X射线衍射（XRD）</v>
      </c>
      <c r="D175" s="52" t="str">
        <f>CONCATENATE(Table202627282930[[#This Row],[Current Translation]], " (",Table202627282930[[#This Row],[English]],")")</f>
        <v>X射线衍射（XRD） (X-ray Diffraction (XRD))</v>
      </c>
    </row>
    <row r="176" spans="1:4" ht="28.5">
      <c r="A176" s="50" t="s">
        <v>2304</v>
      </c>
      <c r="B176" s="205" t="s">
        <v>2307</v>
      </c>
      <c r="C176" s="49" t="str">
        <f>VLOOKUP(Table202627282930[[#This Row],[English]],TranslationTable,3,FALSE)</f>
        <v>傅立叶变换红外光谱（FTIR）</v>
      </c>
      <c r="D176" s="52" t="str">
        <f>CONCATENATE(Table202627282930[[#This Row],[Current Translation]], " (",Table202627282930[[#This Row],[English]],")")</f>
        <v>傅立叶变换红外光谱（FTIR） (Fourier Transform Infrared Spectroscopy (FTIR))</v>
      </c>
    </row>
    <row r="177" spans="1:4">
      <c r="A177" s="50" t="s">
        <v>2304</v>
      </c>
      <c r="B177" s="205" t="s">
        <v>2308</v>
      </c>
      <c r="C177" s="49" t="str">
        <f>VLOOKUP(Table202627282930[[#This Row],[English]],TranslationTable,3,FALSE)</f>
        <v>拉曼光谱</v>
      </c>
      <c r="D177" s="52" t="str">
        <f>CONCATENATE(Table202627282930[[#This Row],[Current Translation]], " (",Table202627282930[[#This Row],[English]],")")</f>
        <v>拉曼光谱 (Raman Spectroscopy)</v>
      </c>
    </row>
    <row r="178" spans="1:4" ht="28.5">
      <c r="A178" s="50" t="s">
        <v>2304</v>
      </c>
      <c r="B178" s="205" t="s">
        <v>2309</v>
      </c>
      <c r="C178" s="49" t="str">
        <f>VLOOKUP(Table202627282930[[#This Row],[English]],TranslationTable,3,FALSE)</f>
        <v>电感耦合等离子体（ICP）</v>
      </c>
      <c r="D178" s="52" t="str">
        <f>CONCATENATE(Table202627282930[[#This Row],[Current Translation]], " (",Table202627282930[[#This Row],[English]],")")</f>
        <v>电感耦合等离子体（ICP） (Inductively Coupled Plasma (ICP))</v>
      </c>
    </row>
    <row r="179" spans="1:4">
      <c r="A179" s="50" t="s">
        <v>2304</v>
      </c>
      <c r="B179" s="205" t="s">
        <v>2286</v>
      </c>
      <c r="C179" s="49" t="str">
        <f>VLOOKUP(Table202627282930[[#This Row],[English]],TranslationTable,3,FALSE)</f>
        <v>其他（在下面输入）</v>
      </c>
      <c r="D179" s="52" t="str">
        <f>CONCATENATE(Table202627282930[[#This Row],[Current Translation]], " (",Table202627282930[[#This Row],[English]],")")</f>
        <v>其他（在下面输入） (Other (input below))</v>
      </c>
    </row>
    <row r="180" spans="1:4">
      <c r="A180" s="50" t="s">
        <v>2304</v>
      </c>
      <c r="B180" s="122" t="s">
        <v>246</v>
      </c>
      <c r="C180" s="121" t="str">
        <f>VLOOKUP(Table202627282930[[#This Row],[English]],TranslationTable,3,FALSE)</f>
        <v>从清单中选择</v>
      </c>
      <c r="D180" s="122" t="str">
        <f>Table202627282930[[#This Row],[Current Translation]]</f>
        <v>从清单中选择</v>
      </c>
    </row>
    <row r="183" spans="1:4" ht="15">
      <c r="A183" s="51" t="s">
        <v>2987</v>
      </c>
    </row>
    <row r="184" spans="1:4" ht="15">
      <c r="A184" s="53" t="s">
        <v>226</v>
      </c>
      <c r="B184" s="54" t="s">
        <v>11</v>
      </c>
      <c r="C184" s="55" t="s">
        <v>420</v>
      </c>
      <c r="D184" s="56" t="s">
        <v>421</v>
      </c>
    </row>
    <row r="185" spans="1:4" ht="28.5">
      <c r="A185" s="50" t="s">
        <v>2987</v>
      </c>
      <c r="B185" s="52" t="s">
        <v>2988</v>
      </c>
      <c r="C185" s="49" t="str">
        <f>VLOOKUP(Table2031[[#This Row],[English]],TranslationTable,3,FALSE)</f>
        <v>LCA数据，符合PPG要求</v>
      </c>
      <c r="D185" s="52" t="str">
        <f>CONCATENATE(Table2031[[#This Row],[Current Translation]], " (",Table2031[[#This Row],[English]],")")</f>
        <v>LCA数据，符合PPG要求 (LCA data according to PPG requirements)</v>
      </c>
    </row>
    <row r="186" spans="1:4" ht="28.5">
      <c r="A186" s="57" t="s">
        <v>2987</v>
      </c>
      <c r="B186" s="52" t="s">
        <v>2989</v>
      </c>
      <c r="C186" s="49" t="str">
        <f>VLOOKUP(Table2031[[#This Row],[English]],TranslationTable,3,FALSE)</f>
        <v>LCA数据，但不符合PPG要求</v>
      </c>
      <c r="D186" s="52" t="str">
        <f>CONCATENATE(Table2031[[#This Row],[Current Translation]], " (",Table2031[[#This Row],[English]],")")</f>
        <v>LCA数据，但不符合PPG要求 (LCA data but not according to PPG requirements)</v>
      </c>
    </row>
    <row r="187" spans="1:4">
      <c r="A187" s="57" t="s">
        <v>2987</v>
      </c>
      <c r="B187" s="273" t="s">
        <v>2990</v>
      </c>
      <c r="C187" s="274" t="str">
        <f>VLOOKUP(Table2031[[#This Row],[English]],TranslationTable,3,FALSE)</f>
        <v>只提供碳足迹数据</v>
      </c>
      <c r="D187" s="52" t="str">
        <f>CONCATENATE(Table2031[[#This Row],[Current Translation]], " (",Table2031[[#This Row],[English]],")")</f>
        <v>只提供碳足迹数据 (Carbon footprint data only)</v>
      </c>
    </row>
    <row r="188" spans="1:4" ht="28.5">
      <c r="A188" s="57" t="s">
        <v>2987</v>
      </c>
      <c r="B188" s="273" t="s">
        <v>2991</v>
      </c>
      <c r="C188" s="274" t="str">
        <f>VLOOKUP(Table2031[[#This Row],[English]],TranslationTable,3,FALSE)</f>
        <v>此产品不能提供LCA或碳足迹数据</v>
      </c>
      <c r="D188" s="52" t="str">
        <f>CONCATENATE(Table2031[[#This Row],[Current Translation]], " (",Table2031[[#This Row],[English]],")")</f>
        <v>此产品不能提供LCA或碳足迹数据 (No LCA or carbon footprint data can be supplied for this product)</v>
      </c>
    </row>
    <row r="189" spans="1:4">
      <c r="A189" s="57" t="s">
        <v>2987</v>
      </c>
      <c r="B189" s="120" t="s">
        <v>246</v>
      </c>
      <c r="C189" s="121" t="str">
        <f>VLOOKUP(Table2031[[#This Row],[English]],TranslationTable,3,FALSE)</f>
        <v>从清单中选择</v>
      </c>
      <c r="D189" s="122" t="str">
        <f>Table2031[[#This Row],[Current Translation]]</f>
        <v>从清单中选择</v>
      </c>
    </row>
  </sheetData>
  <mergeCells count="2">
    <mergeCell ref="A2:D2"/>
    <mergeCell ref="A3:D3"/>
  </mergeCells>
  <pageMargins left="0.7" right="0.7" top="0.75" bottom="0.75" header="0.3" footer="0.3"/>
  <pageSetup orientation="portrait" horizontalDpi="1200" verticalDpi="1200" r:id="rId1"/>
  <tableParts count="2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U1218"/>
  <sheetViews>
    <sheetView workbookViewId="0">
      <selection activeCell="H15" sqref="H15:S16"/>
    </sheetView>
  </sheetViews>
  <sheetFormatPr defaultColWidth="4.625" defaultRowHeight="14.25"/>
  <cols>
    <col min="1" max="2" width="4.625" style="70" customWidth="1"/>
    <col min="3" max="6" width="4.625" style="70"/>
    <col min="7" max="7" width="8.875" style="70" customWidth="1"/>
    <col min="8" max="8" width="4.625" style="70" customWidth="1"/>
    <col min="9" max="11" width="4.625" style="70"/>
    <col min="12" max="14" width="3.625" style="70" customWidth="1"/>
    <col min="15" max="16384" width="4.625" style="70"/>
  </cols>
  <sheetData>
    <row r="1" spans="1:21" ht="6.95" customHeight="1">
      <c r="A1" s="192"/>
      <c r="B1" s="192"/>
      <c r="C1" s="192"/>
      <c r="D1" s="192"/>
      <c r="E1" s="192"/>
      <c r="F1" s="192"/>
      <c r="G1" s="192"/>
      <c r="H1" s="192"/>
      <c r="I1" s="192"/>
      <c r="J1" s="192"/>
      <c r="K1" s="192"/>
      <c r="L1" s="192"/>
      <c r="M1" s="192"/>
      <c r="N1" s="192"/>
      <c r="O1" s="192"/>
      <c r="P1" s="192"/>
      <c r="Q1" s="192"/>
      <c r="R1" s="189"/>
      <c r="S1" s="189"/>
      <c r="T1" s="189"/>
    </row>
    <row r="2" spans="1:21" ht="18" customHeight="1">
      <c r="A2" s="342" t="str">
        <f>VLOOKUP(A3,TranslationTable,3,FALSE)</f>
        <v>A 部分：制造商, 经销商和联系信息</v>
      </c>
      <c r="B2" s="342"/>
      <c r="C2" s="342"/>
      <c r="D2" s="342"/>
      <c r="E2" s="342"/>
      <c r="F2" s="342"/>
      <c r="G2" s="342"/>
      <c r="H2" s="342"/>
      <c r="I2" s="342"/>
      <c r="J2" s="342"/>
      <c r="K2" s="342"/>
      <c r="L2" s="342"/>
      <c r="M2" s="342"/>
      <c r="N2" s="342"/>
      <c r="O2" s="342"/>
      <c r="P2" s="342"/>
      <c r="Q2" s="342"/>
      <c r="R2" s="190"/>
      <c r="S2" s="190"/>
      <c r="T2" s="190"/>
    </row>
    <row r="3" spans="1:21" ht="15.95" customHeight="1">
      <c r="A3" s="341" t="s">
        <v>699</v>
      </c>
      <c r="B3" s="341"/>
      <c r="C3" s="341"/>
      <c r="D3" s="341"/>
      <c r="E3" s="341"/>
      <c r="F3" s="341"/>
      <c r="G3" s="341"/>
      <c r="H3" s="341"/>
      <c r="I3" s="341"/>
      <c r="J3" s="341"/>
      <c r="K3" s="341"/>
      <c r="L3" s="341"/>
      <c r="M3" s="341"/>
      <c r="N3" s="341"/>
      <c r="O3" s="341"/>
      <c r="P3" s="341"/>
      <c r="Q3" s="193"/>
      <c r="R3" s="191"/>
      <c r="S3" s="191"/>
      <c r="T3" s="191"/>
      <c r="U3" s="71"/>
    </row>
    <row r="4" spans="1:21" ht="15.95" customHeight="1">
      <c r="A4" s="320" t="str">
        <f>CONCATENATE(H25,", ",H29,", "&amp;TEXT(H77,"MMMM DD YYYY"))</f>
        <v>, , January 00 1900</v>
      </c>
      <c r="B4" s="320"/>
      <c r="C4" s="320"/>
      <c r="D4" s="320"/>
      <c r="E4" s="320"/>
      <c r="F4" s="320"/>
      <c r="G4" s="320"/>
      <c r="H4" s="320"/>
      <c r="I4" s="320"/>
      <c r="J4" s="320"/>
      <c r="K4" s="320"/>
      <c r="L4" s="320"/>
      <c r="M4" s="320"/>
      <c r="N4" s="320"/>
      <c r="O4" s="320"/>
      <c r="P4" s="320"/>
      <c r="Q4" s="320"/>
      <c r="R4" s="320"/>
      <c r="S4" s="320"/>
      <c r="T4" s="320"/>
      <c r="U4" s="71"/>
    </row>
    <row r="5" spans="1:21" ht="3.95" customHeight="1">
      <c r="A5" s="4"/>
      <c r="B5" s="4"/>
      <c r="C5" s="4"/>
      <c r="D5" s="4"/>
      <c r="E5" s="4"/>
      <c r="F5" s="4"/>
      <c r="G5" s="4"/>
      <c r="H5" s="4"/>
      <c r="I5" s="4"/>
      <c r="J5" s="4"/>
      <c r="K5" s="4"/>
      <c r="L5" s="4"/>
      <c r="M5" s="4"/>
      <c r="N5" s="4"/>
      <c r="O5" s="4"/>
      <c r="P5" s="4"/>
      <c r="Q5" s="4"/>
      <c r="R5" s="4"/>
      <c r="S5" s="4"/>
      <c r="T5" s="4"/>
    </row>
    <row r="6" spans="1:21" ht="15.95" customHeight="1">
      <c r="A6" s="340" t="str">
        <f>VLOOKUP(A7,TranslationTable,3,FALSE)</f>
        <v>RMIR培训/常见问题及解答</v>
      </c>
      <c r="B6" s="340"/>
      <c r="C6" s="340"/>
      <c r="D6" s="340"/>
      <c r="E6" s="340"/>
      <c r="F6" s="340"/>
      <c r="G6" s="340"/>
      <c r="H6" s="340"/>
      <c r="I6" s="340"/>
      <c r="J6" s="340"/>
      <c r="K6" s="340"/>
      <c r="L6" s="340"/>
      <c r="M6" s="340"/>
      <c r="N6" s="340"/>
      <c r="O6" s="340"/>
      <c r="P6" s="340"/>
      <c r="Q6" s="340"/>
      <c r="R6" s="340"/>
      <c r="S6" s="340"/>
      <c r="T6" s="340"/>
    </row>
    <row r="7" spans="1:21">
      <c r="A7" s="127" t="s">
        <v>783</v>
      </c>
      <c r="B7" s="4"/>
      <c r="C7" s="4"/>
      <c r="D7" s="4"/>
      <c r="E7" s="4"/>
      <c r="F7" s="4"/>
      <c r="G7" s="4"/>
      <c r="H7" s="4"/>
      <c r="I7" s="4"/>
      <c r="J7" s="4"/>
      <c r="K7" s="4"/>
      <c r="L7" s="4"/>
      <c r="M7" s="4"/>
      <c r="N7" s="4"/>
      <c r="O7" s="4"/>
      <c r="P7" s="4"/>
      <c r="Q7" s="4"/>
      <c r="R7" s="4"/>
      <c r="S7" s="4"/>
      <c r="T7" s="4"/>
    </row>
    <row r="8" spans="1:21" ht="3.95" customHeight="1">
      <c r="A8" s="4"/>
      <c r="B8" s="4"/>
      <c r="C8" s="4"/>
      <c r="D8" s="4"/>
      <c r="E8" s="4"/>
      <c r="F8" s="4"/>
      <c r="G8" s="4"/>
      <c r="H8" s="4"/>
      <c r="I8" s="4"/>
      <c r="J8" s="4"/>
      <c r="K8" s="4"/>
      <c r="L8" s="4"/>
      <c r="M8" s="4"/>
      <c r="N8" s="4"/>
      <c r="O8" s="4"/>
      <c r="P8" s="4"/>
      <c r="Q8" s="4"/>
      <c r="R8" s="4"/>
      <c r="S8" s="4"/>
      <c r="T8" s="4"/>
    </row>
    <row r="9" spans="1:21" ht="15.75">
      <c r="A9" s="74"/>
      <c r="B9" s="321" t="str">
        <f>VLOOKUP(B10,TranslationTable,3,FALSE)</f>
        <v>PPG申请/联系信息</v>
      </c>
      <c r="C9" s="321"/>
      <c r="D9" s="321"/>
      <c r="E9" s="321"/>
      <c r="F9" s="321"/>
      <c r="G9" s="321"/>
      <c r="H9" s="321"/>
      <c r="I9" s="321"/>
      <c r="J9" s="321"/>
      <c r="K9" s="321"/>
      <c r="L9" s="321"/>
      <c r="M9" s="321"/>
      <c r="N9" s="321"/>
      <c r="O9" s="321"/>
      <c r="P9" s="321"/>
      <c r="Q9" s="321"/>
      <c r="R9" s="321"/>
      <c r="S9" s="321"/>
      <c r="T9" s="75"/>
      <c r="U9" s="72"/>
    </row>
    <row r="10" spans="1:21">
      <c r="A10" s="74"/>
      <c r="B10" s="322" t="s">
        <v>6</v>
      </c>
      <c r="C10" s="322"/>
      <c r="D10" s="322"/>
      <c r="E10" s="322"/>
      <c r="F10" s="322"/>
      <c r="G10" s="322"/>
      <c r="H10" s="322"/>
      <c r="I10" s="322"/>
      <c r="J10" s="322"/>
      <c r="K10" s="322"/>
      <c r="L10" s="322"/>
      <c r="M10" s="322"/>
      <c r="N10" s="322"/>
      <c r="O10" s="322"/>
      <c r="P10" s="322"/>
      <c r="Q10" s="322"/>
      <c r="R10" s="322"/>
      <c r="S10" s="322"/>
      <c r="T10" s="76"/>
      <c r="U10" s="72"/>
    </row>
    <row r="11" spans="1:21" ht="6.95" customHeight="1">
      <c r="A11" s="4"/>
      <c r="B11" s="4"/>
      <c r="C11" s="4"/>
      <c r="D11" s="4"/>
      <c r="E11" s="4"/>
      <c r="F11" s="4"/>
      <c r="G11" s="4"/>
      <c r="H11" s="4"/>
      <c r="I11" s="4"/>
      <c r="J11" s="4"/>
      <c r="K11" s="4"/>
      <c r="L11" s="4"/>
      <c r="M11" s="4"/>
      <c r="N11" s="4"/>
      <c r="O11" s="4"/>
      <c r="P11" s="4"/>
      <c r="Q11" s="4"/>
      <c r="R11" s="4"/>
      <c r="S11" s="4"/>
      <c r="T11" s="4"/>
    </row>
    <row r="12" spans="1:21">
      <c r="A12" s="323" t="str">
        <f>VLOOKUP(A13,TranslationTable,3,FALSE)</f>
        <v>( 请将下面三行填完后再将本申请表提供给供应商填写)</v>
      </c>
      <c r="B12" s="323"/>
      <c r="C12" s="323"/>
      <c r="D12" s="323"/>
      <c r="E12" s="323"/>
      <c r="F12" s="323"/>
      <c r="G12" s="323"/>
      <c r="H12" s="323"/>
      <c r="I12" s="323"/>
      <c r="J12" s="323"/>
      <c r="K12" s="323"/>
      <c r="L12" s="323"/>
      <c r="M12" s="323"/>
      <c r="N12" s="323"/>
      <c r="O12" s="323"/>
      <c r="P12" s="323"/>
      <c r="Q12" s="323"/>
      <c r="R12" s="323"/>
      <c r="S12" s="323"/>
      <c r="T12" s="323"/>
    </row>
    <row r="13" spans="1:21" ht="14.1" customHeight="1">
      <c r="A13" s="319" t="s">
        <v>7</v>
      </c>
      <c r="B13" s="319"/>
      <c r="C13" s="319"/>
      <c r="D13" s="319"/>
      <c r="E13" s="319"/>
      <c r="F13" s="319"/>
      <c r="G13" s="319"/>
      <c r="H13" s="319"/>
      <c r="I13" s="319"/>
      <c r="J13" s="319"/>
      <c r="K13" s="319"/>
      <c r="L13" s="319"/>
      <c r="M13" s="319"/>
      <c r="N13" s="319"/>
      <c r="O13" s="319"/>
      <c r="P13" s="319"/>
      <c r="Q13" s="319"/>
      <c r="R13" s="319"/>
      <c r="S13" s="319"/>
      <c r="T13" s="319"/>
    </row>
    <row r="14" spans="1:21" ht="10.15" customHeight="1">
      <c r="A14" s="4"/>
      <c r="B14" s="4"/>
      <c r="C14" s="4"/>
      <c r="D14" s="4"/>
      <c r="E14" s="4"/>
      <c r="F14" s="4"/>
      <c r="G14" s="4"/>
      <c r="H14" s="4"/>
      <c r="I14" s="4"/>
      <c r="J14" s="4"/>
      <c r="K14" s="4"/>
      <c r="L14" s="4"/>
      <c r="M14" s="4"/>
      <c r="N14" s="4"/>
      <c r="O14" s="4"/>
      <c r="P14" s="4"/>
      <c r="Q14" s="4"/>
      <c r="R14" s="4"/>
      <c r="S14" s="4"/>
      <c r="T14" s="4"/>
    </row>
    <row r="15" spans="1:21" ht="15">
      <c r="A15" s="4"/>
      <c r="B15" s="3" t="str">
        <f>VLOOKUP(B16,TranslationTable,3,FALSE)</f>
        <v>PPG 联系人名称</v>
      </c>
      <c r="C15" s="4"/>
      <c r="D15" s="4"/>
      <c r="E15" s="4"/>
      <c r="F15" s="4"/>
      <c r="G15" s="4"/>
      <c r="H15" s="324"/>
      <c r="I15" s="325"/>
      <c r="J15" s="325"/>
      <c r="K15" s="325"/>
      <c r="L15" s="325"/>
      <c r="M15" s="325"/>
      <c r="N15" s="325"/>
      <c r="O15" s="325"/>
      <c r="P15" s="325"/>
      <c r="Q15" s="325"/>
      <c r="R15" s="325"/>
      <c r="S15" s="326"/>
      <c r="T15" s="4"/>
    </row>
    <row r="16" spans="1:21" ht="14.1" customHeight="1">
      <c r="A16" s="4"/>
      <c r="B16" s="46" t="s">
        <v>293</v>
      </c>
      <c r="C16" s="4"/>
      <c r="D16" s="4"/>
      <c r="E16" s="4"/>
      <c r="F16" s="4"/>
      <c r="G16" s="4"/>
      <c r="H16" s="324"/>
      <c r="I16" s="325"/>
      <c r="J16" s="325"/>
      <c r="K16" s="325"/>
      <c r="L16" s="325"/>
      <c r="M16" s="325"/>
      <c r="N16" s="325"/>
      <c r="O16" s="325"/>
      <c r="P16" s="325"/>
      <c r="Q16" s="325"/>
      <c r="R16" s="325"/>
      <c r="S16" s="326"/>
      <c r="T16" s="4"/>
    </row>
    <row r="17" spans="1:20" ht="15">
      <c r="A17" s="4"/>
      <c r="B17" s="6" t="str">
        <f>VLOOKUP(B18,TranslationTable,3,FALSE)</f>
        <v>联系电话:</v>
      </c>
      <c r="C17" s="4"/>
      <c r="D17" s="4"/>
      <c r="E17" s="4"/>
      <c r="F17" s="4"/>
      <c r="G17" s="4"/>
      <c r="H17" s="324"/>
      <c r="I17" s="325"/>
      <c r="J17" s="325"/>
      <c r="K17" s="325"/>
      <c r="L17" s="325"/>
      <c r="M17" s="325"/>
      <c r="N17" s="325"/>
      <c r="O17" s="325"/>
      <c r="P17" s="325"/>
      <c r="Q17" s="325"/>
      <c r="R17" s="325"/>
      <c r="S17" s="326"/>
      <c r="T17" s="4"/>
    </row>
    <row r="18" spans="1:20" ht="14.1" customHeight="1">
      <c r="A18" s="4"/>
      <c r="B18" s="46" t="s">
        <v>294</v>
      </c>
      <c r="C18" s="4"/>
      <c r="D18" s="4"/>
      <c r="E18" s="4"/>
      <c r="F18" s="4"/>
      <c r="G18" s="4"/>
      <c r="H18" s="324"/>
      <c r="I18" s="325"/>
      <c r="J18" s="325"/>
      <c r="K18" s="325"/>
      <c r="L18" s="325"/>
      <c r="M18" s="325"/>
      <c r="N18" s="325"/>
      <c r="O18" s="325"/>
      <c r="P18" s="325"/>
      <c r="Q18" s="325"/>
      <c r="R18" s="325"/>
      <c r="S18" s="326"/>
      <c r="T18" s="4"/>
    </row>
    <row r="19" spans="1:20" ht="15">
      <c r="A19" s="4"/>
      <c r="B19" s="3" t="str">
        <f>VLOOKUP(B20,TranslationTable,3,FALSE)</f>
        <v>电子邮件:</v>
      </c>
      <c r="C19" s="4"/>
      <c r="D19" s="4"/>
      <c r="E19" s="4"/>
      <c r="F19" s="4"/>
      <c r="G19" s="4"/>
      <c r="H19" s="327"/>
      <c r="I19" s="325"/>
      <c r="J19" s="325"/>
      <c r="K19" s="325"/>
      <c r="L19" s="325"/>
      <c r="M19" s="325"/>
      <c r="N19" s="325"/>
      <c r="O19" s="325"/>
      <c r="P19" s="325"/>
      <c r="Q19" s="325"/>
      <c r="R19" s="325"/>
      <c r="S19" s="326"/>
      <c r="T19" s="4"/>
    </row>
    <row r="20" spans="1:20" ht="14.1" customHeight="1">
      <c r="A20" s="4"/>
      <c r="B20" s="46" t="s">
        <v>20</v>
      </c>
      <c r="C20" s="4"/>
      <c r="D20" s="4"/>
      <c r="E20" s="4"/>
      <c r="F20" s="4"/>
      <c r="G20" s="4"/>
      <c r="H20" s="324"/>
      <c r="I20" s="325"/>
      <c r="J20" s="325"/>
      <c r="K20" s="325"/>
      <c r="L20" s="325"/>
      <c r="M20" s="325"/>
      <c r="N20" s="325"/>
      <c r="O20" s="325"/>
      <c r="P20" s="325"/>
      <c r="Q20" s="325"/>
      <c r="R20" s="325"/>
      <c r="S20" s="326"/>
      <c r="T20" s="4"/>
    </row>
    <row r="21" spans="1:20" ht="8.1" customHeight="1">
      <c r="A21" s="4"/>
      <c r="B21" s="3"/>
      <c r="C21" s="4"/>
      <c r="D21" s="4"/>
      <c r="E21" s="4"/>
      <c r="F21" s="4"/>
      <c r="G21" s="4"/>
      <c r="H21" s="4"/>
      <c r="I21" s="4"/>
      <c r="J21" s="4"/>
      <c r="K21" s="4"/>
      <c r="L21" s="4"/>
      <c r="M21" s="4"/>
      <c r="N21" s="4"/>
      <c r="O21" s="4"/>
      <c r="P21" s="4"/>
      <c r="Q21" s="4"/>
      <c r="R21" s="4"/>
      <c r="S21" s="4"/>
      <c r="T21" s="4"/>
    </row>
    <row r="22" spans="1:20" ht="15.75">
      <c r="A22" s="74"/>
      <c r="B22" s="321" t="str">
        <f>VLOOKUP(B23,TranslationTable,3,FALSE)</f>
        <v>制造商信息</v>
      </c>
      <c r="C22" s="321"/>
      <c r="D22" s="321"/>
      <c r="E22" s="321"/>
      <c r="F22" s="321"/>
      <c r="G22" s="321"/>
      <c r="H22" s="321"/>
      <c r="I22" s="321"/>
      <c r="J22" s="321"/>
      <c r="K22" s="321"/>
      <c r="L22" s="321"/>
      <c r="M22" s="321"/>
      <c r="N22" s="321"/>
      <c r="O22" s="321"/>
      <c r="P22" s="321"/>
      <c r="Q22" s="321"/>
      <c r="R22" s="321"/>
      <c r="S22" s="321"/>
      <c r="T22" s="77"/>
    </row>
    <row r="23" spans="1:20">
      <c r="A23" s="74"/>
      <c r="B23" s="322" t="s">
        <v>10</v>
      </c>
      <c r="C23" s="322"/>
      <c r="D23" s="322"/>
      <c r="E23" s="322"/>
      <c r="F23" s="322"/>
      <c r="G23" s="322"/>
      <c r="H23" s="322"/>
      <c r="I23" s="322"/>
      <c r="J23" s="322"/>
      <c r="K23" s="322"/>
      <c r="L23" s="322"/>
      <c r="M23" s="322"/>
      <c r="N23" s="322"/>
      <c r="O23" s="322"/>
      <c r="P23" s="322"/>
      <c r="Q23" s="322"/>
      <c r="R23" s="322"/>
      <c r="S23" s="322"/>
      <c r="T23" s="78"/>
    </row>
    <row r="24" spans="1:20" ht="8.1" customHeight="1">
      <c r="A24" s="4"/>
      <c r="B24" s="4"/>
      <c r="C24" s="4"/>
      <c r="D24" s="4"/>
      <c r="E24" s="4"/>
      <c r="F24" s="4"/>
      <c r="G24" s="4"/>
      <c r="H24" s="4"/>
      <c r="I24" s="4"/>
      <c r="J24" s="4"/>
      <c r="K24" s="4"/>
      <c r="L24" s="4"/>
      <c r="M24" s="4"/>
      <c r="N24" s="4"/>
      <c r="O24" s="4"/>
      <c r="P24" s="4"/>
      <c r="Q24" s="4"/>
      <c r="R24" s="4"/>
      <c r="S24" s="4"/>
      <c r="T24" s="4"/>
    </row>
    <row r="25" spans="1:20" ht="15">
      <c r="A25" s="4"/>
      <c r="B25" s="3" t="str">
        <f>VLOOKUP(B26,TranslationTable,3,FALSE)</f>
        <v>产品名或商品名</v>
      </c>
      <c r="C25" s="4"/>
      <c r="D25" s="4"/>
      <c r="E25" s="4"/>
      <c r="F25" s="4"/>
      <c r="G25" s="4"/>
      <c r="H25" s="324"/>
      <c r="I25" s="325"/>
      <c r="J25" s="325"/>
      <c r="K25" s="325"/>
      <c r="L25" s="325"/>
      <c r="M25" s="325"/>
      <c r="N25" s="325"/>
      <c r="O25" s="325"/>
      <c r="P25" s="325"/>
      <c r="Q25" s="325"/>
      <c r="R25" s="325"/>
      <c r="S25" s="326"/>
      <c r="T25" s="4"/>
    </row>
    <row r="26" spans="1:20" ht="14.1" customHeight="1">
      <c r="A26" s="4"/>
      <c r="B26" s="46" t="s">
        <v>295</v>
      </c>
      <c r="C26" s="4"/>
      <c r="D26" s="4"/>
      <c r="E26" s="4"/>
      <c r="F26" s="4"/>
      <c r="G26" s="4"/>
      <c r="H26" s="324"/>
      <c r="I26" s="325"/>
      <c r="J26" s="325"/>
      <c r="K26" s="325"/>
      <c r="L26" s="325"/>
      <c r="M26" s="325"/>
      <c r="N26" s="325"/>
      <c r="O26" s="325"/>
      <c r="P26" s="325"/>
      <c r="Q26" s="325"/>
      <c r="R26" s="325"/>
      <c r="S26" s="326"/>
      <c r="T26" s="4"/>
    </row>
    <row r="27" spans="1:20" ht="15">
      <c r="A27" s="4"/>
      <c r="B27" s="3" t="str">
        <f>VLOOKUP(B28,TranslationTable,3,FALSE)</f>
        <v>化学名称或别名</v>
      </c>
      <c r="C27" s="4"/>
      <c r="D27" s="4"/>
      <c r="E27" s="4"/>
      <c r="F27" s="4"/>
      <c r="G27" s="4"/>
      <c r="H27" s="324"/>
      <c r="I27" s="325"/>
      <c r="J27" s="325"/>
      <c r="K27" s="325"/>
      <c r="L27" s="325"/>
      <c r="M27" s="325"/>
      <c r="N27" s="325"/>
      <c r="O27" s="325"/>
      <c r="P27" s="325"/>
      <c r="Q27" s="325"/>
      <c r="R27" s="325"/>
      <c r="S27" s="326"/>
      <c r="T27" s="4"/>
    </row>
    <row r="28" spans="1:20" ht="14.1" customHeight="1">
      <c r="A28" s="4"/>
      <c r="B28" s="46" t="s">
        <v>296</v>
      </c>
      <c r="C28" s="4"/>
      <c r="D28" s="4"/>
      <c r="E28" s="4"/>
      <c r="F28" s="4"/>
      <c r="G28" s="4"/>
      <c r="H28" s="324"/>
      <c r="I28" s="325"/>
      <c r="J28" s="325"/>
      <c r="K28" s="325"/>
      <c r="L28" s="325"/>
      <c r="M28" s="325"/>
      <c r="N28" s="325"/>
      <c r="O28" s="325"/>
      <c r="P28" s="325"/>
      <c r="Q28" s="325"/>
      <c r="R28" s="325"/>
      <c r="S28" s="326"/>
      <c r="T28" s="4"/>
    </row>
    <row r="29" spans="1:20" ht="15">
      <c r="A29" s="4"/>
      <c r="B29" s="3" t="str">
        <f>VLOOKUP(B30,TranslationTable,3,FALSE)</f>
        <v>制造商公司名称</v>
      </c>
      <c r="C29" s="4"/>
      <c r="D29" s="4"/>
      <c r="E29" s="4"/>
      <c r="F29" s="4"/>
      <c r="G29" s="4"/>
      <c r="H29" s="324"/>
      <c r="I29" s="325"/>
      <c r="J29" s="325"/>
      <c r="K29" s="325"/>
      <c r="L29" s="325"/>
      <c r="M29" s="325"/>
      <c r="N29" s="325"/>
      <c r="O29" s="325"/>
      <c r="P29" s="325"/>
      <c r="Q29" s="325"/>
      <c r="R29" s="325"/>
      <c r="S29" s="326"/>
      <c r="T29" s="4"/>
    </row>
    <row r="30" spans="1:20" ht="14.1" customHeight="1">
      <c r="A30" s="4"/>
      <c r="B30" s="46" t="s">
        <v>297</v>
      </c>
      <c r="C30" s="4"/>
      <c r="D30" s="4"/>
      <c r="E30" s="4"/>
      <c r="F30" s="4"/>
      <c r="G30" s="4"/>
      <c r="H30" s="324"/>
      <c r="I30" s="325"/>
      <c r="J30" s="325"/>
      <c r="K30" s="325"/>
      <c r="L30" s="325"/>
      <c r="M30" s="325"/>
      <c r="N30" s="325"/>
      <c r="O30" s="325"/>
      <c r="P30" s="325"/>
      <c r="Q30" s="325"/>
      <c r="R30" s="325"/>
      <c r="S30" s="326"/>
      <c r="T30" s="4"/>
    </row>
    <row r="31" spans="1:20" ht="15">
      <c r="A31" s="4"/>
      <c r="B31" s="3" t="str">
        <f>VLOOKUP(B32,TranslationTable,3,FALSE)</f>
        <v>地址</v>
      </c>
      <c r="C31" s="4"/>
      <c r="D31" s="4"/>
      <c r="E31" s="4"/>
      <c r="F31" s="4"/>
      <c r="G31" s="4"/>
      <c r="H31" s="324"/>
      <c r="I31" s="325"/>
      <c r="J31" s="325"/>
      <c r="K31" s="325"/>
      <c r="L31" s="325"/>
      <c r="M31" s="325"/>
      <c r="N31" s="325"/>
      <c r="O31" s="325"/>
      <c r="P31" s="325"/>
      <c r="Q31" s="325"/>
      <c r="R31" s="325"/>
      <c r="S31" s="326"/>
      <c r="T31" s="4"/>
    </row>
    <row r="32" spans="1:20" ht="14.1" customHeight="1">
      <c r="A32" s="4"/>
      <c r="B32" s="46" t="s">
        <v>298</v>
      </c>
      <c r="C32" s="4"/>
      <c r="D32" s="4"/>
      <c r="E32" s="4"/>
      <c r="F32" s="4"/>
      <c r="G32" s="4"/>
      <c r="H32" s="324"/>
      <c r="I32" s="325"/>
      <c r="J32" s="325"/>
      <c r="K32" s="325"/>
      <c r="L32" s="325"/>
      <c r="M32" s="325"/>
      <c r="N32" s="325"/>
      <c r="O32" s="325"/>
      <c r="P32" s="325"/>
      <c r="Q32" s="325"/>
      <c r="R32" s="325"/>
      <c r="S32" s="326"/>
      <c r="T32" s="4"/>
    </row>
    <row r="33" spans="1:20" ht="15">
      <c r="A33" s="4"/>
      <c r="B33" s="6" t="str">
        <f>VLOOKUP(B34,TranslationTable,3,FALSE)</f>
        <v>电话</v>
      </c>
      <c r="C33" s="4"/>
      <c r="D33" s="4"/>
      <c r="E33" s="4"/>
      <c r="F33" s="4"/>
      <c r="G33" s="4"/>
      <c r="H33" s="324"/>
      <c r="I33" s="325"/>
      <c r="J33" s="325"/>
      <c r="K33" s="325"/>
      <c r="L33" s="325"/>
      <c r="M33" s="325"/>
      <c r="N33" s="325"/>
      <c r="O33" s="325"/>
      <c r="P33" s="325"/>
      <c r="Q33" s="325"/>
      <c r="R33" s="325"/>
      <c r="S33" s="326"/>
      <c r="T33" s="4"/>
    </row>
    <row r="34" spans="1:20" ht="14.1" customHeight="1">
      <c r="A34" s="4"/>
      <c r="B34" s="46" t="s">
        <v>19</v>
      </c>
      <c r="C34" s="4"/>
      <c r="D34" s="4"/>
      <c r="E34" s="4"/>
      <c r="F34" s="4"/>
      <c r="G34" s="4"/>
      <c r="H34" s="324"/>
      <c r="I34" s="325"/>
      <c r="J34" s="325"/>
      <c r="K34" s="325"/>
      <c r="L34" s="325"/>
      <c r="M34" s="325"/>
      <c r="N34" s="325"/>
      <c r="O34" s="325"/>
      <c r="P34" s="325"/>
      <c r="Q34" s="325"/>
      <c r="R34" s="325"/>
      <c r="S34" s="326"/>
      <c r="T34" s="4"/>
    </row>
    <row r="35" spans="1:20" ht="8.1" customHeight="1">
      <c r="A35" s="4"/>
      <c r="B35" s="7"/>
      <c r="C35" s="4"/>
      <c r="D35" s="4"/>
      <c r="E35" s="4"/>
      <c r="F35" s="4"/>
      <c r="G35" s="4"/>
      <c r="H35" s="10"/>
      <c r="I35" s="10"/>
      <c r="J35" s="10"/>
      <c r="K35" s="10"/>
      <c r="L35" s="10"/>
      <c r="M35" s="10"/>
      <c r="N35" s="10"/>
      <c r="O35" s="10"/>
      <c r="P35" s="10"/>
      <c r="Q35" s="10"/>
      <c r="R35" s="10"/>
      <c r="S35" s="10"/>
      <c r="T35" s="4"/>
    </row>
    <row r="36" spans="1:20" ht="15.75">
      <c r="A36" s="74"/>
      <c r="B36" s="321" t="str">
        <f>VLOOKUP(B37,TranslationTable,3,FALSE)</f>
        <v>制造商联系人信息</v>
      </c>
      <c r="C36" s="321"/>
      <c r="D36" s="321"/>
      <c r="E36" s="321"/>
      <c r="F36" s="321"/>
      <c r="G36" s="321"/>
      <c r="H36" s="321"/>
      <c r="I36" s="321"/>
      <c r="J36" s="321"/>
      <c r="K36" s="321"/>
      <c r="L36" s="321"/>
      <c r="M36" s="321"/>
      <c r="N36" s="321"/>
      <c r="O36" s="321"/>
      <c r="P36" s="321"/>
      <c r="Q36" s="321"/>
      <c r="R36" s="321"/>
      <c r="S36" s="321"/>
      <c r="T36" s="75"/>
    </row>
    <row r="37" spans="1:20">
      <c r="A37" s="74"/>
      <c r="B37" s="322" t="s">
        <v>299</v>
      </c>
      <c r="C37" s="322"/>
      <c r="D37" s="322"/>
      <c r="E37" s="322"/>
      <c r="F37" s="322"/>
      <c r="G37" s="322"/>
      <c r="H37" s="322"/>
      <c r="I37" s="322"/>
      <c r="J37" s="322"/>
      <c r="K37" s="322"/>
      <c r="L37" s="322"/>
      <c r="M37" s="322"/>
      <c r="N37" s="322"/>
      <c r="O37" s="322"/>
      <c r="P37" s="322"/>
      <c r="Q37" s="322"/>
      <c r="R37" s="322"/>
      <c r="S37" s="322"/>
      <c r="T37" s="76"/>
    </row>
    <row r="38" spans="1:20" ht="8.1" customHeight="1">
      <c r="A38" s="12"/>
      <c r="B38" s="12"/>
      <c r="C38" s="12"/>
      <c r="D38" s="12"/>
      <c r="E38" s="12"/>
      <c r="F38" s="12"/>
      <c r="G38" s="12"/>
      <c r="H38" s="12"/>
      <c r="I38" s="12"/>
      <c r="J38" s="12"/>
      <c r="K38" s="12"/>
      <c r="L38" s="12"/>
      <c r="M38" s="12"/>
      <c r="N38" s="12"/>
      <c r="O38" s="12"/>
      <c r="P38" s="12"/>
      <c r="Q38" s="12"/>
      <c r="R38" s="12"/>
      <c r="S38" s="12"/>
      <c r="T38" s="12"/>
    </row>
    <row r="39" spans="1:20" ht="15">
      <c r="A39" s="4"/>
      <c r="B39" s="3" t="str">
        <f>VLOOKUP(B40,TranslationTable,3,FALSE)</f>
        <v>姓名</v>
      </c>
      <c r="C39" s="4"/>
      <c r="D39" s="4"/>
      <c r="E39" s="4"/>
      <c r="F39" s="4"/>
      <c r="G39" s="4"/>
      <c r="H39" s="324"/>
      <c r="I39" s="325"/>
      <c r="J39" s="325"/>
      <c r="K39" s="325"/>
      <c r="L39" s="325"/>
      <c r="M39" s="325"/>
      <c r="N39" s="325"/>
      <c r="O39" s="325"/>
      <c r="P39" s="325"/>
      <c r="Q39" s="325"/>
      <c r="R39" s="325"/>
      <c r="S39" s="326"/>
      <c r="T39" s="4"/>
    </row>
    <row r="40" spans="1:20" ht="14.1" customHeight="1">
      <c r="A40" s="4"/>
      <c r="B40" s="46" t="s">
        <v>17</v>
      </c>
      <c r="C40" s="4"/>
      <c r="D40" s="4"/>
      <c r="E40" s="4"/>
      <c r="F40" s="4"/>
      <c r="G40" s="4"/>
      <c r="H40" s="324"/>
      <c r="I40" s="325"/>
      <c r="J40" s="325"/>
      <c r="K40" s="325"/>
      <c r="L40" s="325"/>
      <c r="M40" s="325"/>
      <c r="N40" s="325"/>
      <c r="O40" s="325"/>
      <c r="P40" s="325"/>
      <c r="Q40" s="325"/>
      <c r="R40" s="325"/>
      <c r="S40" s="326"/>
      <c r="T40" s="4"/>
    </row>
    <row r="41" spans="1:20" ht="15">
      <c r="A41" s="4"/>
      <c r="B41" s="3" t="str">
        <f>VLOOKUP(B42,TranslationTable,3,FALSE)</f>
        <v>电话</v>
      </c>
      <c r="C41" s="4"/>
      <c r="D41" s="4"/>
      <c r="E41" s="4"/>
      <c r="F41" s="4"/>
      <c r="G41" s="4"/>
      <c r="H41" s="324"/>
      <c r="I41" s="325"/>
      <c r="J41" s="325"/>
      <c r="K41" s="325"/>
      <c r="L41" s="325"/>
      <c r="M41" s="325"/>
      <c r="N41" s="325"/>
      <c r="O41" s="325"/>
      <c r="P41" s="325"/>
      <c r="Q41" s="325"/>
      <c r="R41" s="325"/>
      <c r="S41" s="326"/>
      <c r="T41" s="4"/>
    </row>
    <row r="42" spans="1:20" ht="14.1" customHeight="1">
      <c r="A42" s="4"/>
      <c r="B42" s="46" t="s">
        <v>19</v>
      </c>
      <c r="C42" s="4"/>
      <c r="D42" s="4"/>
      <c r="E42" s="4"/>
      <c r="F42" s="4"/>
      <c r="G42" s="4"/>
      <c r="H42" s="324"/>
      <c r="I42" s="325"/>
      <c r="J42" s="325"/>
      <c r="K42" s="325"/>
      <c r="L42" s="325"/>
      <c r="M42" s="325"/>
      <c r="N42" s="325"/>
      <c r="O42" s="325"/>
      <c r="P42" s="325"/>
      <c r="Q42" s="325"/>
      <c r="R42" s="325"/>
      <c r="S42" s="326"/>
      <c r="T42" s="4"/>
    </row>
    <row r="43" spans="1:20" ht="15">
      <c r="A43" s="4"/>
      <c r="B43" s="3" t="str">
        <f>VLOOKUP(B44,TranslationTable,3,FALSE)</f>
        <v>电子邮件:</v>
      </c>
      <c r="C43" s="4"/>
      <c r="D43" s="4"/>
      <c r="E43" s="4"/>
      <c r="F43" s="4"/>
      <c r="G43" s="4"/>
      <c r="H43" s="327"/>
      <c r="I43" s="325"/>
      <c r="J43" s="325"/>
      <c r="K43" s="325"/>
      <c r="L43" s="325"/>
      <c r="M43" s="325"/>
      <c r="N43" s="325"/>
      <c r="O43" s="325"/>
      <c r="P43" s="325"/>
      <c r="Q43" s="325"/>
      <c r="R43" s="325"/>
      <c r="S43" s="326"/>
      <c r="T43" s="4"/>
    </row>
    <row r="44" spans="1:20" ht="14.1" customHeight="1">
      <c r="A44" s="4"/>
      <c r="B44" s="46" t="s">
        <v>20</v>
      </c>
      <c r="C44" s="4"/>
      <c r="D44" s="4"/>
      <c r="E44" s="4"/>
      <c r="F44" s="4"/>
      <c r="G44" s="4"/>
      <c r="H44" s="324"/>
      <c r="I44" s="325"/>
      <c r="J44" s="325"/>
      <c r="K44" s="325"/>
      <c r="L44" s="325"/>
      <c r="M44" s="325"/>
      <c r="N44" s="325"/>
      <c r="O44" s="325"/>
      <c r="P44" s="325"/>
      <c r="Q44" s="325"/>
      <c r="R44" s="325"/>
      <c r="S44" s="326"/>
      <c r="T44" s="4"/>
    </row>
    <row r="45" spans="1:20" ht="8.1" customHeight="1">
      <c r="A45" s="4"/>
      <c r="B45" s="4"/>
      <c r="C45" s="4"/>
      <c r="D45" s="4"/>
      <c r="E45" s="4"/>
      <c r="F45" s="4"/>
      <c r="G45" s="4"/>
      <c r="H45" s="4"/>
      <c r="I45" s="4"/>
      <c r="J45" s="4"/>
      <c r="K45" s="4"/>
      <c r="L45" s="4"/>
      <c r="M45" s="4"/>
      <c r="N45" s="4"/>
      <c r="O45" s="4"/>
      <c r="P45" s="4"/>
      <c r="Q45" s="4"/>
      <c r="R45" s="4"/>
      <c r="S45" s="4"/>
      <c r="T45" s="4"/>
    </row>
    <row r="46" spans="1:20" ht="15.75">
      <c r="A46" s="74"/>
      <c r="B46" s="321" t="str">
        <f>VLOOKUP(B47,TranslationTable,3,FALSE)</f>
        <v>经销商（如果不同于制造商）</v>
      </c>
      <c r="C46" s="321"/>
      <c r="D46" s="321"/>
      <c r="E46" s="321"/>
      <c r="F46" s="321"/>
      <c r="G46" s="321"/>
      <c r="H46" s="321"/>
      <c r="I46" s="321"/>
      <c r="J46" s="321"/>
      <c r="K46" s="321"/>
      <c r="L46" s="321"/>
      <c r="M46" s="321"/>
      <c r="N46" s="321"/>
      <c r="O46" s="321"/>
      <c r="P46" s="321"/>
      <c r="Q46" s="321"/>
      <c r="R46" s="321"/>
      <c r="S46" s="321"/>
      <c r="T46" s="75"/>
    </row>
    <row r="47" spans="1:20">
      <c r="A47" s="74"/>
      <c r="B47" s="322" t="s">
        <v>218</v>
      </c>
      <c r="C47" s="322"/>
      <c r="D47" s="322"/>
      <c r="E47" s="322"/>
      <c r="F47" s="322"/>
      <c r="G47" s="322"/>
      <c r="H47" s="322"/>
      <c r="I47" s="322"/>
      <c r="J47" s="322"/>
      <c r="K47" s="322"/>
      <c r="L47" s="322"/>
      <c r="M47" s="322"/>
      <c r="N47" s="322"/>
      <c r="O47" s="322"/>
      <c r="P47" s="322"/>
      <c r="Q47" s="322"/>
      <c r="R47" s="322"/>
      <c r="S47" s="322"/>
      <c r="T47" s="76"/>
    </row>
    <row r="48" spans="1:20" ht="8.1" customHeight="1">
      <c r="A48" s="4"/>
      <c r="B48" s="4"/>
      <c r="C48" s="4"/>
      <c r="D48" s="4"/>
      <c r="E48" s="4"/>
      <c r="F48" s="4"/>
      <c r="G48" s="4"/>
      <c r="H48" s="4"/>
      <c r="I48" s="4"/>
      <c r="J48" s="4"/>
      <c r="K48" s="4"/>
      <c r="L48" s="4"/>
      <c r="M48" s="4"/>
      <c r="N48" s="4"/>
      <c r="O48" s="4"/>
      <c r="P48" s="4"/>
      <c r="Q48" s="4"/>
      <c r="R48" s="4"/>
      <c r="S48" s="4"/>
      <c r="T48" s="4"/>
    </row>
    <row r="49" spans="1:20" ht="15">
      <c r="A49" s="4"/>
      <c r="B49" s="3" t="str">
        <f>VLOOKUP(B50,TranslationTable,3,FALSE)</f>
        <v>经销商公司名称</v>
      </c>
      <c r="C49" s="4"/>
      <c r="D49" s="4"/>
      <c r="E49" s="4"/>
      <c r="F49" s="4"/>
      <c r="G49" s="9"/>
      <c r="H49" s="324"/>
      <c r="I49" s="325"/>
      <c r="J49" s="325"/>
      <c r="K49" s="325"/>
      <c r="L49" s="325"/>
      <c r="M49" s="325"/>
      <c r="N49" s="325"/>
      <c r="O49" s="325"/>
      <c r="P49" s="325"/>
      <c r="Q49" s="325"/>
      <c r="R49" s="325"/>
      <c r="S49" s="326"/>
      <c r="T49" s="4"/>
    </row>
    <row r="50" spans="1:20" ht="14.1" customHeight="1">
      <c r="A50" s="4"/>
      <c r="B50" s="46" t="s">
        <v>352</v>
      </c>
      <c r="C50" s="4"/>
      <c r="D50" s="4"/>
      <c r="E50" s="4"/>
      <c r="F50" s="4"/>
      <c r="G50" s="9"/>
      <c r="H50" s="324"/>
      <c r="I50" s="325"/>
      <c r="J50" s="325"/>
      <c r="K50" s="325"/>
      <c r="L50" s="325"/>
      <c r="M50" s="325"/>
      <c r="N50" s="325"/>
      <c r="O50" s="325"/>
      <c r="P50" s="325"/>
      <c r="Q50" s="325"/>
      <c r="R50" s="325"/>
      <c r="S50" s="326"/>
      <c r="T50" s="4"/>
    </row>
    <row r="51" spans="1:20" ht="15">
      <c r="A51" s="4"/>
      <c r="B51" s="3" t="str">
        <f>VLOOKUP(B52,TranslationTable,3,FALSE)</f>
        <v>地址</v>
      </c>
      <c r="C51" s="4"/>
      <c r="D51" s="4"/>
      <c r="E51" s="4"/>
      <c r="F51" s="4"/>
      <c r="G51" s="9"/>
      <c r="H51" s="324"/>
      <c r="I51" s="325"/>
      <c r="J51" s="325"/>
      <c r="K51" s="325"/>
      <c r="L51" s="325"/>
      <c r="M51" s="325"/>
      <c r="N51" s="325"/>
      <c r="O51" s="325"/>
      <c r="P51" s="325"/>
      <c r="Q51" s="325"/>
      <c r="R51" s="325"/>
      <c r="S51" s="326"/>
      <c r="T51" s="4"/>
    </row>
    <row r="52" spans="1:20" ht="14.1" customHeight="1">
      <c r="A52" s="4"/>
      <c r="B52" s="46" t="s">
        <v>298</v>
      </c>
      <c r="C52" s="4"/>
      <c r="D52" s="4"/>
      <c r="E52" s="4"/>
      <c r="F52" s="4"/>
      <c r="G52" s="9"/>
      <c r="H52" s="324"/>
      <c r="I52" s="325"/>
      <c r="J52" s="325"/>
      <c r="K52" s="325"/>
      <c r="L52" s="325"/>
      <c r="M52" s="325"/>
      <c r="N52" s="325"/>
      <c r="O52" s="325"/>
      <c r="P52" s="325"/>
      <c r="Q52" s="325"/>
      <c r="R52" s="325"/>
      <c r="S52" s="326"/>
      <c r="T52" s="4"/>
    </row>
    <row r="53" spans="1:20" ht="15">
      <c r="A53" s="4"/>
      <c r="B53" s="3" t="str">
        <f>VLOOKUP(B54,TranslationTable,3,FALSE)</f>
        <v>电话</v>
      </c>
      <c r="C53" s="4"/>
      <c r="D53" s="4"/>
      <c r="E53" s="4"/>
      <c r="F53" s="4"/>
      <c r="G53" s="9"/>
      <c r="H53" s="324"/>
      <c r="I53" s="325"/>
      <c r="J53" s="325"/>
      <c r="K53" s="325"/>
      <c r="L53" s="325"/>
      <c r="M53" s="325"/>
      <c r="N53" s="325"/>
      <c r="O53" s="325"/>
      <c r="P53" s="325"/>
      <c r="Q53" s="325"/>
      <c r="R53" s="325"/>
      <c r="S53" s="326"/>
      <c r="T53" s="4"/>
    </row>
    <row r="54" spans="1:20" ht="14.1" customHeight="1">
      <c r="A54" s="4"/>
      <c r="B54" s="46" t="s">
        <v>19</v>
      </c>
      <c r="C54" s="4"/>
      <c r="D54" s="4"/>
      <c r="E54" s="4"/>
      <c r="F54" s="4"/>
      <c r="G54" s="9"/>
      <c r="H54" s="324"/>
      <c r="I54" s="325"/>
      <c r="J54" s="325"/>
      <c r="K54" s="325"/>
      <c r="L54" s="325"/>
      <c r="M54" s="325"/>
      <c r="N54" s="325"/>
      <c r="O54" s="325"/>
      <c r="P54" s="325"/>
      <c r="Q54" s="325"/>
      <c r="R54" s="325"/>
      <c r="S54" s="326"/>
      <c r="T54" s="4"/>
    </row>
    <row r="55" spans="1:20" ht="10.15" customHeight="1">
      <c r="A55" s="4"/>
      <c r="B55" s="7"/>
      <c r="C55" s="4"/>
      <c r="D55" s="4"/>
      <c r="E55" s="4"/>
      <c r="F55" s="4"/>
      <c r="G55" s="9"/>
      <c r="H55" s="10"/>
      <c r="I55" s="10"/>
      <c r="J55" s="10"/>
      <c r="K55" s="10"/>
      <c r="L55" s="10"/>
      <c r="M55" s="10"/>
      <c r="N55" s="10"/>
      <c r="O55" s="10"/>
      <c r="P55" s="10"/>
      <c r="Q55" s="10"/>
      <c r="R55" s="10"/>
      <c r="S55" s="10"/>
      <c r="T55" s="4"/>
    </row>
    <row r="56" spans="1:20" ht="15.75">
      <c r="A56" s="74"/>
      <c r="B56" s="321" t="str">
        <f>VLOOKUP(B57,TranslationTable,3,FALSE)</f>
        <v>经销商联系人信息</v>
      </c>
      <c r="C56" s="321"/>
      <c r="D56" s="321"/>
      <c r="E56" s="321"/>
      <c r="F56" s="321"/>
      <c r="G56" s="321"/>
      <c r="H56" s="321"/>
      <c r="I56" s="321"/>
      <c r="J56" s="321"/>
      <c r="K56" s="321"/>
      <c r="L56" s="321"/>
      <c r="M56" s="321"/>
      <c r="N56" s="321"/>
      <c r="O56" s="321"/>
      <c r="P56" s="321"/>
      <c r="Q56" s="321"/>
      <c r="R56" s="321"/>
      <c r="S56" s="321"/>
      <c r="T56" s="74"/>
    </row>
    <row r="57" spans="1:20">
      <c r="A57" s="74"/>
      <c r="B57" s="332" t="s">
        <v>353</v>
      </c>
      <c r="C57" s="332"/>
      <c r="D57" s="332"/>
      <c r="E57" s="332"/>
      <c r="F57" s="332"/>
      <c r="G57" s="332"/>
      <c r="H57" s="332"/>
      <c r="I57" s="332"/>
      <c r="J57" s="332"/>
      <c r="K57" s="332"/>
      <c r="L57" s="332"/>
      <c r="M57" s="332"/>
      <c r="N57" s="332"/>
      <c r="O57" s="332"/>
      <c r="P57" s="332"/>
      <c r="Q57" s="332"/>
      <c r="R57" s="332"/>
      <c r="S57" s="332"/>
      <c r="T57" s="74"/>
    </row>
    <row r="58" spans="1:20" ht="8.1" customHeight="1">
      <c r="A58" s="4"/>
      <c r="B58" s="12"/>
      <c r="C58" s="12"/>
      <c r="D58" s="12"/>
      <c r="E58" s="12"/>
      <c r="F58" s="12"/>
      <c r="G58" s="12"/>
      <c r="H58" s="12"/>
      <c r="I58" s="12"/>
      <c r="J58" s="12"/>
      <c r="K58" s="12"/>
      <c r="L58" s="12"/>
      <c r="M58" s="12"/>
      <c r="N58" s="12"/>
      <c r="O58" s="12"/>
      <c r="P58" s="12"/>
      <c r="Q58" s="12"/>
      <c r="R58" s="12"/>
      <c r="S58" s="12"/>
      <c r="T58" s="4"/>
    </row>
    <row r="59" spans="1:20" ht="15">
      <c r="A59" s="4"/>
      <c r="B59" s="3" t="str">
        <f>VLOOKUP(B60,TranslationTable,3,FALSE)</f>
        <v>姓名</v>
      </c>
      <c r="C59" s="4"/>
      <c r="D59" s="4"/>
      <c r="E59" s="4"/>
      <c r="F59" s="4"/>
      <c r="G59" s="9"/>
      <c r="H59" s="324"/>
      <c r="I59" s="325"/>
      <c r="J59" s="325"/>
      <c r="K59" s="325"/>
      <c r="L59" s="325"/>
      <c r="M59" s="325"/>
      <c r="N59" s="325"/>
      <c r="O59" s="325"/>
      <c r="P59" s="325"/>
      <c r="Q59" s="325"/>
      <c r="R59" s="325"/>
      <c r="S59" s="326"/>
      <c r="T59" s="4"/>
    </row>
    <row r="60" spans="1:20" ht="14.1" customHeight="1">
      <c r="A60" s="4"/>
      <c r="B60" s="46" t="s">
        <v>17</v>
      </c>
      <c r="C60" s="4"/>
      <c r="D60" s="4"/>
      <c r="E60" s="4"/>
      <c r="F60" s="4"/>
      <c r="G60" s="9"/>
      <c r="H60" s="324"/>
      <c r="I60" s="325"/>
      <c r="J60" s="325"/>
      <c r="K60" s="325"/>
      <c r="L60" s="325"/>
      <c r="M60" s="325"/>
      <c r="N60" s="325"/>
      <c r="O60" s="325"/>
      <c r="P60" s="325"/>
      <c r="Q60" s="325"/>
      <c r="R60" s="325"/>
      <c r="S60" s="326"/>
      <c r="T60" s="4"/>
    </row>
    <row r="61" spans="1:20" ht="15">
      <c r="A61" s="4"/>
      <c r="B61" s="3" t="str">
        <f>VLOOKUP(B62,TranslationTable,3,FALSE)</f>
        <v>电话</v>
      </c>
      <c r="C61" s="4"/>
      <c r="D61" s="4"/>
      <c r="E61" s="4"/>
      <c r="F61" s="4"/>
      <c r="G61" s="9"/>
      <c r="H61" s="324"/>
      <c r="I61" s="325"/>
      <c r="J61" s="325"/>
      <c r="K61" s="325"/>
      <c r="L61" s="325"/>
      <c r="M61" s="325"/>
      <c r="N61" s="325"/>
      <c r="O61" s="325"/>
      <c r="P61" s="325"/>
      <c r="Q61" s="325"/>
      <c r="R61" s="325"/>
      <c r="S61" s="326"/>
      <c r="T61" s="4"/>
    </row>
    <row r="62" spans="1:20" ht="14.1" customHeight="1">
      <c r="A62" s="4"/>
      <c r="B62" s="46" t="s">
        <v>19</v>
      </c>
      <c r="C62" s="4"/>
      <c r="D62" s="4"/>
      <c r="E62" s="4"/>
      <c r="F62" s="4"/>
      <c r="G62" s="9"/>
      <c r="H62" s="324"/>
      <c r="I62" s="325"/>
      <c r="J62" s="325"/>
      <c r="K62" s="325"/>
      <c r="L62" s="325"/>
      <c r="M62" s="325"/>
      <c r="N62" s="325"/>
      <c r="O62" s="325"/>
      <c r="P62" s="325"/>
      <c r="Q62" s="325"/>
      <c r="R62" s="325"/>
      <c r="S62" s="326"/>
      <c r="T62" s="4"/>
    </row>
    <row r="63" spans="1:20" ht="15">
      <c r="A63" s="4"/>
      <c r="B63" s="3" t="str">
        <f>VLOOKUP(B64,TranslationTable,3,FALSE)</f>
        <v>电子邮件:</v>
      </c>
      <c r="C63" s="4"/>
      <c r="D63" s="4"/>
      <c r="E63" s="4"/>
      <c r="F63" s="4"/>
      <c r="G63" s="9"/>
      <c r="H63" s="327"/>
      <c r="I63" s="325"/>
      <c r="J63" s="325"/>
      <c r="K63" s="325"/>
      <c r="L63" s="325"/>
      <c r="M63" s="325"/>
      <c r="N63" s="325"/>
      <c r="O63" s="325"/>
      <c r="P63" s="325"/>
      <c r="Q63" s="325"/>
      <c r="R63" s="325"/>
      <c r="S63" s="326"/>
      <c r="T63" s="4"/>
    </row>
    <row r="64" spans="1:20" ht="14.1" customHeight="1">
      <c r="A64" s="4"/>
      <c r="B64" s="46" t="s">
        <v>20</v>
      </c>
      <c r="C64" s="4"/>
      <c r="D64" s="4"/>
      <c r="E64" s="4"/>
      <c r="F64" s="4"/>
      <c r="G64" s="9"/>
      <c r="H64" s="324"/>
      <c r="I64" s="325"/>
      <c r="J64" s="325"/>
      <c r="K64" s="325"/>
      <c r="L64" s="325"/>
      <c r="M64" s="325"/>
      <c r="N64" s="325"/>
      <c r="O64" s="325"/>
      <c r="P64" s="325"/>
      <c r="Q64" s="325"/>
      <c r="R64" s="325"/>
      <c r="S64" s="326"/>
      <c r="T64" s="4"/>
    </row>
    <row r="65" spans="1:20" ht="8.1" customHeight="1">
      <c r="A65" s="11"/>
      <c r="B65" s="4"/>
      <c r="C65" s="4"/>
      <c r="D65" s="4"/>
      <c r="E65" s="4"/>
      <c r="F65" s="4"/>
      <c r="G65" s="4"/>
      <c r="H65" s="4"/>
      <c r="I65" s="4"/>
      <c r="J65" s="4"/>
      <c r="K65" s="4"/>
      <c r="L65" s="4"/>
      <c r="M65" s="4"/>
      <c r="N65" s="4"/>
      <c r="O65" s="4"/>
      <c r="P65" s="4"/>
      <c r="Q65" s="4"/>
      <c r="R65" s="4"/>
      <c r="S65" s="4"/>
      <c r="T65" s="4"/>
    </row>
    <row r="66" spans="1:20" ht="15.75">
      <c r="A66" s="331" t="str">
        <f>VLOOKUP(A67,TranslationTable,3,FALSE)</f>
        <v>信息来源</v>
      </c>
      <c r="B66" s="331"/>
      <c r="C66" s="331"/>
      <c r="D66" s="331"/>
      <c r="E66" s="331"/>
      <c r="F66" s="331"/>
      <c r="G66" s="331"/>
      <c r="H66" s="331"/>
      <c r="I66" s="331"/>
      <c r="J66" s="331"/>
      <c r="K66" s="331"/>
      <c r="L66" s="331"/>
      <c r="M66" s="331"/>
      <c r="N66" s="331"/>
      <c r="O66" s="331"/>
      <c r="P66" s="331"/>
      <c r="Q66" s="331"/>
      <c r="R66" s="331"/>
      <c r="S66" s="331"/>
      <c r="T66" s="331"/>
    </row>
    <row r="67" spans="1:20">
      <c r="A67" s="332" t="s">
        <v>443</v>
      </c>
      <c r="B67" s="333"/>
      <c r="C67" s="333"/>
      <c r="D67" s="333"/>
      <c r="E67" s="333"/>
      <c r="F67" s="333"/>
      <c r="G67" s="333"/>
      <c r="H67" s="333"/>
      <c r="I67" s="333"/>
      <c r="J67" s="333"/>
      <c r="K67" s="333"/>
      <c r="L67" s="333"/>
      <c r="M67" s="333"/>
      <c r="N67" s="333"/>
      <c r="O67" s="333"/>
      <c r="P67" s="333"/>
      <c r="Q67" s="333"/>
      <c r="R67" s="333"/>
      <c r="S67" s="333"/>
      <c r="T67" s="333"/>
    </row>
    <row r="68" spans="1:20" ht="35.1" customHeight="1">
      <c r="A68" s="335" t="str">
        <f>VLOOKUP(A70,TranslationTable,3,FALSE)</f>
        <v>基于对该材料的了解，我提供的所有信息真实并且完整。我作为供应商认可并同意该材料的所有的成分已经完全公布于此。在下面签名，并不意味着与PPG签署一份新的合同，而是供应商确认由谁完成的该申请表。</v>
      </c>
      <c r="B68" s="335"/>
      <c r="C68" s="335"/>
      <c r="D68" s="335"/>
      <c r="E68" s="335"/>
      <c r="F68" s="335"/>
      <c r="G68" s="335"/>
      <c r="H68" s="335"/>
      <c r="I68" s="335"/>
      <c r="J68" s="335"/>
      <c r="K68" s="335"/>
      <c r="L68" s="335"/>
      <c r="M68" s="335"/>
      <c r="N68" s="335"/>
      <c r="O68" s="335"/>
      <c r="P68" s="335"/>
      <c r="Q68" s="335"/>
      <c r="R68" s="335"/>
      <c r="S68" s="335"/>
      <c r="T68" s="335"/>
    </row>
    <row r="69" spans="1:20" ht="46.5" customHeight="1">
      <c r="A69" s="336" t="s">
        <v>27</v>
      </c>
      <c r="B69" s="337"/>
      <c r="C69" s="337"/>
      <c r="D69" s="337"/>
      <c r="E69" s="337"/>
      <c r="F69" s="337"/>
      <c r="G69" s="337"/>
      <c r="H69" s="337"/>
      <c r="I69" s="337"/>
      <c r="J69" s="337"/>
      <c r="K69" s="337"/>
      <c r="L69" s="337"/>
      <c r="M69" s="337"/>
      <c r="N69" s="337"/>
      <c r="O69" s="337"/>
      <c r="P69" s="337"/>
      <c r="Q69" s="337"/>
      <c r="R69" s="337"/>
      <c r="S69" s="337"/>
      <c r="T69" s="337"/>
    </row>
    <row r="70" spans="1:20" hidden="1">
      <c r="A70" s="5" t="s">
        <v>202</v>
      </c>
      <c r="B70" s="4"/>
      <c r="C70" s="4"/>
      <c r="D70" s="4"/>
      <c r="E70" s="4"/>
      <c r="F70" s="4"/>
      <c r="G70" s="4"/>
      <c r="H70" s="4"/>
      <c r="I70" s="4"/>
      <c r="J70" s="4"/>
      <c r="K70" s="4"/>
      <c r="L70" s="4"/>
      <c r="M70" s="4"/>
      <c r="N70" s="4"/>
      <c r="O70" s="4"/>
      <c r="P70" s="4"/>
      <c r="Q70" s="4"/>
      <c r="R70" s="4"/>
      <c r="S70" s="4"/>
      <c r="T70" s="4"/>
    </row>
    <row r="71" spans="1:20" ht="15">
      <c r="A71" s="4"/>
      <c r="B71" s="3" t="str">
        <f>VLOOKUP(B72,TranslationTable,3,FALSE)</f>
        <v>姓名</v>
      </c>
      <c r="C71" s="4"/>
      <c r="D71" s="4"/>
      <c r="E71" s="4"/>
      <c r="F71" s="4"/>
      <c r="G71" s="4"/>
      <c r="H71" s="324"/>
      <c r="I71" s="325"/>
      <c r="J71" s="325"/>
      <c r="K71" s="325"/>
      <c r="L71" s="325"/>
      <c r="M71" s="325"/>
      <c r="N71" s="325"/>
      <c r="O71" s="325"/>
      <c r="P71" s="325"/>
      <c r="Q71" s="325"/>
      <c r="R71" s="325"/>
      <c r="S71" s="326"/>
      <c r="T71" s="4"/>
    </row>
    <row r="72" spans="1:20" ht="14.1" customHeight="1">
      <c r="A72" s="4"/>
      <c r="B72" s="46" t="s">
        <v>17</v>
      </c>
      <c r="C72" s="4"/>
      <c r="D72" s="4"/>
      <c r="E72" s="4"/>
      <c r="F72" s="4"/>
      <c r="G72" s="4"/>
      <c r="H72" s="324"/>
      <c r="I72" s="325"/>
      <c r="J72" s="325"/>
      <c r="K72" s="325"/>
      <c r="L72" s="325"/>
      <c r="M72" s="325"/>
      <c r="N72" s="325"/>
      <c r="O72" s="325"/>
      <c r="P72" s="325"/>
      <c r="Q72" s="325"/>
      <c r="R72" s="325"/>
      <c r="S72" s="326"/>
      <c r="T72" s="4"/>
    </row>
    <row r="73" spans="1:20" ht="15">
      <c r="A73" s="4"/>
      <c r="B73" s="3" t="str">
        <f>VLOOKUP(B74,TranslationTable,3,FALSE)</f>
        <v>职位</v>
      </c>
      <c r="C73" s="4"/>
      <c r="D73" s="4"/>
      <c r="E73" s="4"/>
      <c r="F73" s="4"/>
      <c r="G73" s="4"/>
      <c r="H73" s="324"/>
      <c r="I73" s="325"/>
      <c r="J73" s="325"/>
      <c r="K73" s="325"/>
      <c r="L73" s="325"/>
      <c r="M73" s="325"/>
      <c r="N73" s="325"/>
      <c r="O73" s="325"/>
      <c r="P73" s="325"/>
      <c r="Q73" s="325"/>
      <c r="R73" s="325"/>
      <c r="S73" s="326"/>
      <c r="T73" s="4"/>
    </row>
    <row r="74" spans="1:20" ht="14.1" customHeight="1">
      <c r="A74" s="4"/>
      <c r="B74" s="46" t="s">
        <v>21</v>
      </c>
      <c r="C74" s="4"/>
      <c r="D74" s="4"/>
      <c r="E74" s="4"/>
      <c r="F74" s="4"/>
      <c r="G74" s="4"/>
      <c r="H74" s="324"/>
      <c r="I74" s="325"/>
      <c r="J74" s="325"/>
      <c r="K74" s="325"/>
      <c r="L74" s="325"/>
      <c r="M74" s="325"/>
      <c r="N74" s="325"/>
      <c r="O74" s="325"/>
      <c r="P74" s="325"/>
      <c r="Q74" s="325"/>
      <c r="R74" s="325"/>
      <c r="S74" s="326"/>
      <c r="T74" s="4"/>
    </row>
    <row r="75" spans="1:20" ht="15">
      <c r="A75" s="4"/>
      <c r="B75" s="3" t="str">
        <f>VLOOKUP(B76,TranslationTable,3,FALSE)</f>
        <v>公司名称</v>
      </c>
      <c r="C75" s="4"/>
      <c r="D75" s="4"/>
      <c r="E75" s="4"/>
      <c r="F75" s="4"/>
      <c r="G75" s="4"/>
      <c r="H75" s="324"/>
      <c r="I75" s="325"/>
      <c r="J75" s="325"/>
      <c r="K75" s="325"/>
      <c r="L75" s="325"/>
      <c r="M75" s="325"/>
      <c r="N75" s="325"/>
      <c r="O75" s="325"/>
      <c r="P75" s="325"/>
      <c r="Q75" s="325"/>
      <c r="R75" s="325"/>
      <c r="S75" s="326"/>
      <c r="T75" s="4"/>
    </row>
    <row r="76" spans="1:20" ht="14.1" customHeight="1">
      <c r="A76" s="4"/>
      <c r="B76" s="46" t="s">
        <v>23</v>
      </c>
      <c r="C76" s="4"/>
      <c r="D76" s="4"/>
      <c r="E76" s="4"/>
      <c r="F76" s="4"/>
      <c r="G76" s="4"/>
      <c r="H76" s="324"/>
      <c r="I76" s="325"/>
      <c r="J76" s="325"/>
      <c r="K76" s="325"/>
      <c r="L76" s="325"/>
      <c r="M76" s="325"/>
      <c r="N76" s="325"/>
      <c r="O76" s="325"/>
      <c r="P76" s="325"/>
      <c r="Q76" s="325"/>
      <c r="R76" s="325"/>
      <c r="S76" s="326"/>
      <c r="T76" s="4"/>
    </row>
    <row r="77" spans="1:20" ht="15">
      <c r="A77" s="4"/>
      <c r="B77" s="3" t="str">
        <f>VLOOKUP(B78,TranslationTable,3,FALSE)</f>
        <v>日期</v>
      </c>
      <c r="C77" s="4"/>
      <c r="D77" s="4"/>
      <c r="E77" s="4"/>
      <c r="F77" s="4"/>
      <c r="G77" s="4"/>
      <c r="H77" s="328"/>
      <c r="I77" s="329"/>
      <c r="J77" s="329"/>
      <c r="K77" s="329"/>
      <c r="L77" s="329"/>
      <c r="M77" s="329"/>
      <c r="N77" s="329"/>
      <c r="O77" s="329"/>
      <c r="P77" s="329"/>
      <c r="Q77" s="329"/>
      <c r="R77" s="329"/>
      <c r="S77" s="330"/>
      <c r="T77" s="4"/>
    </row>
    <row r="78" spans="1:20" ht="14.1" customHeight="1">
      <c r="A78" s="4"/>
      <c r="B78" s="46" t="s">
        <v>25</v>
      </c>
      <c r="C78" s="4"/>
      <c r="D78" s="4"/>
      <c r="E78" s="4"/>
      <c r="F78" s="4"/>
      <c r="G78" s="4"/>
      <c r="H78" s="328"/>
      <c r="I78" s="329"/>
      <c r="J78" s="329"/>
      <c r="K78" s="329"/>
      <c r="L78" s="329"/>
      <c r="M78" s="329"/>
      <c r="N78" s="329"/>
      <c r="O78" s="329"/>
      <c r="P78" s="329"/>
      <c r="Q78" s="329"/>
      <c r="R78" s="329"/>
      <c r="S78" s="330"/>
      <c r="T78" s="4"/>
    </row>
    <row r="79" spans="1:20" ht="15">
      <c r="A79" s="4"/>
      <c r="B79" s="3" t="str">
        <f>VLOOKUP(B80,TranslationTable,3,FALSE)</f>
        <v>电子邮件:</v>
      </c>
      <c r="C79" s="4"/>
      <c r="D79" s="4"/>
      <c r="E79" s="4"/>
      <c r="F79" s="4"/>
      <c r="G79" s="4"/>
      <c r="H79" s="327"/>
      <c r="I79" s="325"/>
      <c r="J79" s="325"/>
      <c r="K79" s="325"/>
      <c r="L79" s="325"/>
      <c r="M79" s="325"/>
      <c r="N79" s="325"/>
      <c r="O79" s="325"/>
      <c r="P79" s="325"/>
      <c r="Q79" s="325"/>
      <c r="R79" s="325"/>
      <c r="S79" s="326"/>
      <c r="T79" s="4"/>
    </row>
    <row r="80" spans="1:20" ht="14.1" customHeight="1">
      <c r="A80" s="4"/>
      <c r="B80" s="46" t="s">
        <v>20</v>
      </c>
      <c r="C80" s="4"/>
      <c r="D80" s="4"/>
      <c r="E80" s="4"/>
      <c r="F80" s="4"/>
      <c r="G80" s="4"/>
      <c r="H80" s="324"/>
      <c r="I80" s="325"/>
      <c r="J80" s="325"/>
      <c r="K80" s="325"/>
      <c r="L80" s="325"/>
      <c r="M80" s="325"/>
      <c r="N80" s="325"/>
      <c r="O80" s="325"/>
      <c r="P80" s="325"/>
      <c r="Q80" s="325"/>
      <c r="R80" s="325"/>
      <c r="S80" s="326"/>
      <c r="T80" s="4"/>
    </row>
    <row r="81" spans="1:20" ht="15">
      <c r="A81" s="4"/>
      <c r="B81" s="3" t="str">
        <f>VLOOKUP(B82,TranslationTable,3,FALSE)</f>
        <v>电话</v>
      </c>
      <c r="C81" s="4"/>
      <c r="D81" s="4"/>
      <c r="E81" s="4"/>
      <c r="F81" s="4"/>
      <c r="G81" s="4"/>
      <c r="H81" s="324"/>
      <c r="I81" s="325"/>
      <c r="J81" s="325"/>
      <c r="K81" s="325"/>
      <c r="L81" s="325"/>
      <c r="M81" s="325"/>
      <c r="N81" s="325"/>
      <c r="O81" s="325"/>
      <c r="P81" s="325"/>
      <c r="Q81" s="325"/>
      <c r="R81" s="325"/>
      <c r="S81" s="326"/>
      <c r="T81" s="4"/>
    </row>
    <row r="82" spans="1:20" ht="14.1" customHeight="1">
      <c r="A82" s="4"/>
      <c r="B82" s="46" t="s">
        <v>19</v>
      </c>
      <c r="C82" s="4"/>
      <c r="D82" s="4"/>
      <c r="E82" s="4"/>
      <c r="F82" s="4"/>
      <c r="G82" s="4"/>
      <c r="H82" s="324"/>
      <c r="I82" s="325"/>
      <c r="J82" s="325"/>
      <c r="K82" s="325"/>
      <c r="L82" s="325"/>
      <c r="M82" s="325"/>
      <c r="N82" s="325"/>
      <c r="O82" s="325"/>
      <c r="P82" s="325"/>
      <c r="Q82" s="325"/>
      <c r="R82" s="325"/>
      <c r="S82" s="326"/>
      <c r="T82" s="4"/>
    </row>
    <row r="83" spans="1:20" ht="8.1" customHeight="1">
      <c r="A83" s="4"/>
      <c r="B83" s="4"/>
      <c r="C83" s="4"/>
      <c r="D83" s="4"/>
      <c r="E83" s="4"/>
      <c r="F83" s="4"/>
      <c r="G83" s="4"/>
      <c r="H83" s="4"/>
      <c r="I83" s="4"/>
      <c r="J83" s="4"/>
      <c r="K83" s="4"/>
      <c r="L83" s="4"/>
      <c r="M83" s="4"/>
      <c r="N83" s="4"/>
      <c r="O83" s="4"/>
      <c r="P83" s="4"/>
      <c r="Q83" s="4"/>
      <c r="R83" s="4"/>
      <c r="S83" s="4"/>
      <c r="T83" s="4"/>
    </row>
    <row r="84" spans="1:20" ht="30" customHeight="1">
      <c r="A84" s="338" t="str">
        <f>VLOOKUP(A86,TranslationTable,3,FALSE)</f>
        <v>请通过电子邮件的方式将完成后的申请表返还给该表联系人部分（A部分）里面提到的PPG的联系人</v>
      </c>
      <c r="B84" s="338"/>
      <c r="C84" s="338"/>
      <c r="D84" s="338"/>
      <c r="E84" s="338"/>
      <c r="F84" s="338"/>
      <c r="G84" s="338"/>
      <c r="H84" s="338"/>
      <c r="I84" s="338"/>
      <c r="J84" s="338"/>
      <c r="K84" s="338"/>
      <c r="L84" s="338"/>
      <c r="M84" s="338"/>
      <c r="N84" s="338"/>
      <c r="O84" s="338"/>
      <c r="P84" s="338"/>
      <c r="Q84" s="338"/>
      <c r="R84" s="338"/>
      <c r="S84" s="338"/>
      <c r="T84" s="338"/>
    </row>
    <row r="85" spans="1:20" ht="14.1" customHeight="1">
      <c r="A85" s="339" t="s">
        <v>216</v>
      </c>
      <c r="B85" s="339"/>
      <c r="C85" s="339"/>
      <c r="D85" s="339"/>
      <c r="E85" s="339"/>
      <c r="F85" s="339"/>
      <c r="G85" s="339"/>
      <c r="H85" s="339"/>
      <c r="I85" s="339"/>
      <c r="J85" s="339"/>
      <c r="K85" s="339"/>
      <c r="L85" s="339"/>
      <c r="M85" s="339"/>
      <c r="N85" s="339"/>
      <c r="O85" s="339"/>
      <c r="P85" s="339"/>
      <c r="Q85" s="339"/>
      <c r="R85" s="339"/>
      <c r="S85" s="339"/>
      <c r="T85" s="339"/>
    </row>
    <row r="86" spans="1:20" hidden="1">
      <c r="A86" s="334" t="s">
        <v>217</v>
      </c>
      <c r="B86" s="334"/>
      <c r="C86" s="334"/>
      <c r="D86" s="334"/>
      <c r="E86" s="334"/>
      <c r="F86" s="334"/>
      <c r="G86" s="334"/>
      <c r="H86" s="334"/>
      <c r="I86" s="334"/>
      <c r="J86" s="334"/>
      <c r="K86" s="334"/>
      <c r="L86" s="334"/>
      <c r="M86" s="334"/>
      <c r="N86" s="334"/>
      <c r="O86" s="334"/>
      <c r="P86" s="334"/>
      <c r="Q86" s="334"/>
      <c r="R86" s="334"/>
      <c r="S86" s="334"/>
      <c r="T86" s="334"/>
    </row>
    <row r="87" spans="1:20" ht="8.1" customHeight="1">
      <c r="A87" s="213"/>
      <c r="B87" s="213"/>
      <c r="C87" s="213"/>
      <c r="D87" s="213"/>
      <c r="E87" s="213"/>
      <c r="F87" s="213"/>
      <c r="G87" s="213"/>
      <c r="H87" s="213"/>
      <c r="I87" s="213"/>
      <c r="J87" s="213"/>
      <c r="K87" s="213"/>
      <c r="L87" s="213"/>
      <c r="M87" s="213"/>
      <c r="N87" s="213"/>
      <c r="O87" s="213"/>
      <c r="P87" s="213"/>
      <c r="Q87" s="213"/>
      <c r="R87" s="213"/>
      <c r="S87" s="213"/>
      <c r="T87" s="213"/>
    </row>
    <row r="88" spans="1:20" ht="80.099999999999994" customHeight="1">
      <c r="A88" s="214" t="s">
        <v>2250</v>
      </c>
      <c r="B88" s="318" t="str">
        <f>VLOOKUP(B89,TranslationTable,3,FALSE)</f>
        <v>必须提供制造商信息。 经销商信息是可选的。 完成本文档的经销商必须声明本节中提供的所有制造商，或者如果不公开制造商，则认为自己是制造商。 请注意，如果此提交文件随附了制造商的文档，例如 安全数据说明书（SDS），技术数据表（TDS），分析证书（COA）-应在此选项卡上披露制造商。 如果经销商执行制造操作，例如将不同供应商的散装物料混合，倒入到较小的容器，重新包装产品等，则在填写此表格时也应将其视为制造商。</v>
      </c>
      <c r="C88" s="318"/>
      <c r="D88" s="318"/>
      <c r="E88" s="318"/>
      <c r="F88" s="318"/>
      <c r="G88" s="318"/>
      <c r="H88" s="318"/>
      <c r="I88" s="318"/>
      <c r="J88" s="318"/>
      <c r="K88" s="318"/>
      <c r="L88" s="318"/>
      <c r="M88" s="318"/>
      <c r="N88" s="318"/>
      <c r="O88" s="318"/>
      <c r="P88" s="318"/>
      <c r="Q88" s="318"/>
      <c r="R88" s="318"/>
      <c r="S88" s="318"/>
      <c r="T88" s="216"/>
    </row>
    <row r="89" spans="1:20" hidden="1">
      <c r="A89" s="214"/>
      <c r="B89" s="215" t="s">
        <v>2316</v>
      </c>
      <c r="C89" s="213"/>
      <c r="D89" s="213"/>
      <c r="E89" s="213"/>
      <c r="F89" s="213"/>
      <c r="G89" s="213"/>
      <c r="H89" s="213"/>
      <c r="I89" s="213"/>
      <c r="J89" s="213"/>
      <c r="K89" s="213"/>
      <c r="L89" s="213"/>
      <c r="M89" s="213"/>
      <c r="N89" s="213"/>
      <c r="O89" s="213"/>
      <c r="P89" s="213"/>
      <c r="Q89" s="213"/>
      <c r="R89" s="213"/>
      <c r="S89" s="213"/>
      <c r="T89" s="213"/>
    </row>
    <row r="90" spans="1:20" ht="80.099999999999994" customHeight="1">
      <c r="A90" s="35" t="s">
        <v>2250</v>
      </c>
      <c r="B90" s="317" t="s">
        <v>2251</v>
      </c>
      <c r="C90" s="317"/>
      <c r="D90" s="317"/>
      <c r="E90" s="317"/>
      <c r="F90" s="317"/>
      <c r="G90" s="317"/>
      <c r="H90" s="317"/>
      <c r="I90" s="317"/>
      <c r="J90" s="317"/>
      <c r="K90" s="317"/>
      <c r="L90" s="317"/>
      <c r="M90" s="317"/>
      <c r="N90" s="317"/>
      <c r="O90" s="317"/>
      <c r="P90" s="317"/>
      <c r="Q90" s="317"/>
      <c r="R90" s="317"/>
      <c r="S90" s="317"/>
      <c r="T90" s="213"/>
    </row>
    <row r="1218" spans="3:3">
      <c r="C1218" s="108" t="s">
        <v>674</v>
      </c>
    </row>
  </sheetData>
  <sheetProtection algorithmName="SHA-512" hashValue="fVT+Xv2xvVUsGVtFs7t4bgH+gUWvqPnDN2Ijb5hQ3GmHJygXHCyRmNg3+xZ5qI30i6MwpR4L2nM0YC8gSWETmg==" saltValue="obLa008E/ByKlpvIUKYhbg==" spinCount="100000" sheet="1" selectLockedCells="1"/>
  <mergeCells count="48">
    <mergeCell ref="A6:T6"/>
    <mergeCell ref="A3:P3"/>
    <mergeCell ref="A2:Q2"/>
    <mergeCell ref="B56:S56"/>
    <mergeCell ref="B57:S57"/>
    <mergeCell ref="B46:S46"/>
    <mergeCell ref="B47:S47"/>
    <mergeCell ref="B36:S36"/>
    <mergeCell ref="B37:S37"/>
    <mergeCell ref="H43:S44"/>
    <mergeCell ref="B9:S9"/>
    <mergeCell ref="B10:S10"/>
    <mergeCell ref="H29:S30"/>
    <mergeCell ref="H31:S32"/>
    <mergeCell ref="H33:S34"/>
    <mergeCell ref="H39:S40"/>
    <mergeCell ref="H41:S42"/>
    <mergeCell ref="H79:S80"/>
    <mergeCell ref="H81:S82"/>
    <mergeCell ref="A84:T84"/>
    <mergeCell ref="A85:T85"/>
    <mergeCell ref="H49:S50"/>
    <mergeCell ref="H51:S52"/>
    <mergeCell ref="H53:S54"/>
    <mergeCell ref="H59:S60"/>
    <mergeCell ref="H61:S62"/>
    <mergeCell ref="A86:T86"/>
    <mergeCell ref="A68:T68"/>
    <mergeCell ref="A69:T69"/>
    <mergeCell ref="H71:S72"/>
    <mergeCell ref="H73:S74"/>
    <mergeCell ref="H75:S76"/>
    <mergeCell ref="B90:S90"/>
    <mergeCell ref="B88:S88"/>
    <mergeCell ref="A13:T13"/>
    <mergeCell ref="A4:T4"/>
    <mergeCell ref="B22:S22"/>
    <mergeCell ref="B23:S23"/>
    <mergeCell ref="A12:T12"/>
    <mergeCell ref="H15:S16"/>
    <mergeCell ref="H17:S18"/>
    <mergeCell ref="H19:S20"/>
    <mergeCell ref="H25:S26"/>
    <mergeCell ref="H27:S28"/>
    <mergeCell ref="H77:S78"/>
    <mergeCell ref="H63:S64"/>
    <mergeCell ref="A66:T66"/>
    <mergeCell ref="A67:T67"/>
  </mergeCells>
  <conditionalFormatting sqref="A65:T65">
    <cfRule type="cellIs" dxfId="210" priority="8" operator="equal">
      <formula>0</formula>
    </cfRule>
    <cfRule type="containsErrors" dxfId="209" priority="9">
      <formula>ISERROR(A65)</formula>
    </cfRule>
  </conditionalFormatting>
  <conditionalFormatting sqref="A4">
    <cfRule type="containsText" dxfId="208" priority="5" operator="containsText" text="January 00 1900">
      <formula>NOT(ISERROR(SEARCH("January 00 1900",A4)))</formula>
    </cfRule>
    <cfRule type="cellIs" dxfId="207" priority="7" operator="equal">
      <formula>0</formula>
    </cfRule>
  </conditionalFormatting>
  <hyperlinks>
    <hyperlink ref="A6" r:id="rId1" display="http://corporate.ppg.com/Purchasing/Raw-Material-Introduction-Process.aspx"/>
  </hyperlinks>
  <printOptions horizontalCentered="1"/>
  <pageMargins left="0.25" right="0.25" top="0.5" bottom="0.25" header="0.3" footer="0.3"/>
  <pageSetup orientation="portrait" r:id="rId2"/>
  <rowBreaks count="1" manualBreakCount="1">
    <brk id="55" max="19" man="1"/>
  </rowBreaks>
  <drawing r:id="rId3"/>
  <extLst>
    <ext xmlns:x14="http://schemas.microsoft.com/office/spreadsheetml/2009/9/main" uri="{78C0D931-6437-407d-A8EE-F0AAD7539E65}">
      <x14:conditionalFormattings>
        <x14:conditionalFormatting xmlns:xm="http://schemas.microsoft.com/office/excel/2006/main">
          <x14:cfRule type="containsText" priority="1" operator="containsText" id="{6826F9F7-7303-43A3-836C-B91A9FDFE941}">
            <xm:f>NOT(ISERROR(SEARCH(", , ",A4)))</xm:f>
            <xm:f>", , "</xm:f>
            <x14:dxf>
              <font>
                <color theme="5"/>
              </font>
              <fill>
                <patternFill>
                  <bgColor theme="5"/>
                </patternFill>
              </fill>
            </x14:dxf>
          </x14:cfRule>
          <xm:sqref>A4</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AL160"/>
  <sheetViews>
    <sheetView workbookViewId="0">
      <selection activeCell="P120" sqref="P120:S121"/>
    </sheetView>
  </sheetViews>
  <sheetFormatPr defaultColWidth="4.625" defaultRowHeight="14.25"/>
  <cols>
    <col min="1" max="1" width="2.625" style="70" customWidth="1"/>
    <col min="2" max="2" width="5" style="70" customWidth="1"/>
    <col min="3" max="7" width="4.625" style="70"/>
    <col min="8" max="8" width="6.625" style="70" customWidth="1"/>
    <col min="9" max="18" width="4.625" style="70"/>
    <col min="19" max="19" width="6.625" style="70" customWidth="1"/>
    <col min="20" max="20" width="2.625" style="70" customWidth="1"/>
    <col min="21" max="21" width="2.875" style="70" bestFit="1" customWidth="1"/>
    <col min="22" max="22" width="4.625" style="85"/>
    <col min="23" max="16384" width="4.625" style="70"/>
  </cols>
  <sheetData>
    <row r="1" spans="1:21" ht="6.95" customHeight="1">
      <c r="A1" s="192"/>
      <c r="B1" s="192"/>
      <c r="C1" s="192"/>
      <c r="D1" s="192"/>
      <c r="E1" s="192"/>
      <c r="F1" s="192"/>
      <c r="G1" s="192"/>
      <c r="H1" s="192"/>
      <c r="I1" s="192"/>
      <c r="J1" s="192"/>
      <c r="K1" s="192"/>
      <c r="L1" s="192"/>
      <c r="M1" s="192"/>
      <c r="N1" s="192"/>
      <c r="O1" s="192"/>
      <c r="P1" s="192"/>
      <c r="Q1" s="192"/>
      <c r="R1" s="189"/>
      <c r="S1" s="189"/>
      <c r="T1" s="189"/>
    </row>
    <row r="2" spans="1:21" ht="20.25">
      <c r="A2" s="384" t="str">
        <f>VLOOKUP(A3,TranslationTable,3,FALSE)</f>
        <v>B部分：产品信息</v>
      </c>
      <c r="B2" s="384"/>
      <c r="C2" s="384"/>
      <c r="D2" s="384"/>
      <c r="E2" s="384"/>
      <c r="F2" s="384"/>
      <c r="G2" s="384"/>
      <c r="H2" s="384"/>
      <c r="I2" s="384"/>
      <c r="J2" s="384"/>
      <c r="K2" s="384"/>
      <c r="L2" s="384"/>
      <c r="M2" s="384"/>
      <c r="N2" s="384"/>
      <c r="O2" s="384"/>
      <c r="P2" s="384"/>
      <c r="Q2" s="384"/>
      <c r="R2" s="194"/>
      <c r="S2" s="194"/>
      <c r="T2" s="194"/>
    </row>
    <row r="3" spans="1:21" ht="15.95" customHeight="1">
      <c r="A3" s="383" t="s">
        <v>698</v>
      </c>
      <c r="B3" s="383"/>
      <c r="C3" s="383"/>
      <c r="D3" s="383"/>
      <c r="E3" s="383"/>
      <c r="F3" s="383"/>
      <c r="G3" s="383"/>
      <c r="H3" s="383"/>
      <c r="I3" s="383"/>
      <c r="J3" s="383"/>
      <c r="K3" s="383"/>
      <c r="L3" s="383"/>
      <c r="M3" s="383"/>
      <c r="N3" s="383"/>
      <c r="O3" s="383"/>
      <c r="P3" s="383"/>
      <c r="Q3" s="193"/>
      <c r="R3" s="191"/>
      <c r="S3" s="191"/>
      <c r="T3" s="191"/>
      <c r="U3" s="71"/>
    </row>
    <row r="4" spans="1:21" ht="15.95" customHeight="1">
      <c r="A4" s="320" t="str">
        <f>'A - Contact Info'!A4</f>
        <v>, , January 00 1900</v>
      </c>
      <c r="B4" s="320"/>
      <c r="C4" s="320"/>
      <c r="D4" s="320"/>
      <c r="E4" s="320"/>
      <c r="F4" s="320"/>
      <c r="G4" s="320"/>
      <c r="H4" s="320"/>
      <c r="I4" s="320"/>
      <c r="J4" s="320"/>
      <c r="K4" s="320"/>
      <c r="L4" s="320"/>
      <c r="M4" s="320"/>
      <c r="N4" s="320"/>
      <c r="O4" s="320"/>
      <c r="P4" s="320"/>
      <c r="Q4" s="320"/>
      <c r="R4" s="320"/>
      <c r="S4" s="320"/>
      <c r="T4" s="320"/>
      <c r="U4" s="71"/>
    </row>
    <row r="5" spans="1:21" ht="3.95" customHeight="1">
      <c r="A5" s="4"/>
      <c r="B5" s="4"/>
      <c r="C5" s="4"/>
      <c r="D5" s="4"/>
      <c r="E5" s="4"/>
      <c r="F5" s="4"/>
      <c r="G5" s="4"/>
      <c r="H5" s="4"/>
      <c r="I5" s="4"/>
      <c r="J5" s="4"/>
      <c r="K5" s="4"/>
      <c r="L5" s="4"/>
      <c r="M5" s="4"/>
      <c r="N5" s="4"/>
      <c r="O5" s="4"/>
      <c r="P5" s="4"/>
      <c r="Q5" s="4"/>
      <c r="R5" s="4"/>
      <c r="S5" s="4"/>
      <c r="T5" s="4"/>
    </row>
    <row r="6" spans="1:21" ht="15.75">
      <c r="A6" s="340" t="str">
        <f>VLOOKUP(A7,TranslationTable,3,FALSE)</f>
        <v>RMIR培训/常见问题及解答</v>
      </c>
      <c r="B6" s="340"/>
      <c r="C6" s="340"/>
      <c r="D6" s="340"/>
      <c r="E6" s="340"/>
      <c r="F6" s="340"/>
      <c r="G6" s="340"/>
      <c r="H6" s="340"/>
      <c r="I6" s="340"/>
      <c r="J6" s="340"/>
      <c r="K6" s="340"/>
      <c r="L6" s="340"/>
      <c r="M6" s="340"/>
      <c r="N6" s="340"/>
      <c r="O6" s="340"/>
      <c r="P6" s="340"/>
      <c r="Q6" s="340"/>
      <c r="R6" s="340"/>
      <c r="S6" s="340"/>
      <c r="T6" s="340"/>
    </row>
    <row r="7" spans="1:21">
      <c r="A7" s="42" t="s">
        <v>783</v>
      </c>
      <c r="B7" s="4"/>
      <c r="C7" s="4"/>
      <c r="D7" s="4"/>
      <c r="E7" s="4"/>
      <c r="F7" s="4"/>
      <c r="G7" s="4"/>
      <c r="H7" s="4"/>
      <c r="I7" s="4"/>
      <c r="J7" s="4"/>
      <c r="K7" s="4"/>
      <c r="L7" s="4"/>
      <c r="M7" s="4"/>
      <c r="N7" s="4"/>
      <c r="O7" s="4"/>
      <c r="P7" s="4"/>
      <c r="Q7" s="4"/>
      <c r="R7" s="4"/>
      <c r="S7" s="4"/>
      <c r="T7" s="4"/>
    </row>
    <row r="8" spans="1:21" ht="3.95" customHeight="1">
      <c r="A8" s="4"/>
      <c r="B8" s="4"/>
      <c r="C8" s="4"/>
      <c r="D8" s="4"/>
      <c r="E8" s="4"/>
      <c r="F8" s="4"/>
      <c r="G8" s="4"/>
      <c r="H8" s="4"/>
      <c r="I8" s="4"/>
      <c r="J8" s="4"/>
      <c r="K8" s="4"/>
      <c r="L8" s="4"/>
      <c r="M8" s="4"/>
      <c r="N8" s="4"/>
      <c r="O8" s="4"/>
      <c r="P8" s="4"/>
      <c r="Q8" s="4"/>
      <c r="R8" s="4"/>
      <c r="S8" s="4"/>
      <c r="T8" s="4"/>
    </row>
    <row r="9" spans="1:21" ht="15.75">
      <c r="A9" s="74"/>
      <c r="B9" s="321" t="str">
        <f>VLOOKUP(B10,TranslationTable,3,FALSE)</f>
        <v>特性</v>
      </c>
      <c r="C9" s="321"/>
      <c r="D9" s="321"/>
      <c r="E9" s="321"/>
      <c r="F9" s="321"/>
      <c r="G9" s="321"/>
      <c r="H9" s="321"/>
      <c r="I9" s="321"/>
      <c r="J9" s="321"/>
      <c r="K9" s="321"/>
      <c r="L9" s="321"/>
      <c r="M9" s="321"/>
      <c r="N9" s="321"/>
      <c r="O9" s="321"/>
      <c r="P9" s="321"/>
      <c r="Q9" s="321"/>
      <c r="R9" s="321"/>
      <c r="S9" s="321"/>
      <c r="T9" s="75"/>
      <c r="U9" s="72"/>
    </row>
    <row r="10" spans="1:21">
      <c r="A10" s="74"/>
      <c r="B10" s="349" t="s">
        <v>37</v>
      </c>
      <c r="C10" s="349"/>
      <c r="D10" s="349"/>
      <c r="E10" s="349"/>
      <c r="F10" s="349"/>
      <c r="G10" s="349"/>
      <c r="H10" s="349"/>
      <c r="I10" s="349"/>
      <c r="J10" s="349"/>
      <c r="K10" s="349"/>
      <c r="L10" s="349"/>
      <c r="M10" s="349"/>
      <c r="N10" s="349"/>
      <c r="O10" s="349"/>
      <c r="P10" s="349"/>
      <c r="Q10" s="349"/>
      <c r="R10" s="349"/>
      <c r="S10" s="349"/>
      <c r="T10" s="76"/>
      <c r="U10" s="72"/>
    </row>
    <row r="11" spans="1:21" ht="6.95" customHeight="1">
      <c r="A11" s="4"/>
      <c r="B11" s="4"/>
      <c r="C11" s="4"/>
      <c r="D11" s="4"/>
      <c r="E11" s="4"/>
      <c r="F11" s="4"/>
      <c r="G11" s="4"/>
      <c r="H11" s="4"/>
      <c r="I11" s="4"/>
      <c r="J11" s="4"/>
      <c r="K11" s="4"/>
      <c r="L11" s="4"/>
      <c r="M11" s="4"/>
      <c r="N11" s="4"/>
      <c r="O11" s="4"/>
      <c r="P11" s="4"/>
      <c r="Q11" s="4"/>
      <c r="R11" s="4"/>
      <c r="S11" s="4"/>
      <c r="T11" s="4"/>
    </row>
    <row r="12" spans="1:21" ht="15">
      <c r="A12" s="62"/>
      <c r="B12" s="8"/>
      <c r="C12" s="62"/>
      <c r="D12" s="62"/>
      <c r="E12" s="62"/>
      <c r="F12" s="62"/>
      <c r="G12" s="62"/>
      <c r="H12" s="62"/>
      <c r="I12" s="350" t="str">
        <f>VLOOKUP(I13,TranslationTable,3,FALSE)</f>
        <v>值</v>
      </c>
      <c r="J12" s="350"/>
      <c r="K12" s="350"/>
      <c r="L12" s="350"/>
      <c r="M12" s="350"/>
      <c r="N12" s="350"/>
      <c r="O12" s="350"/>
      <c r="P12" s="350" t="str">
        <f>VLOOKUP(P13,TranslationTable,3,FALSE)</f>
        <v>单位</v>
      </c>
      <c r="Q12" s="350"/>
      <c r="R12" s="350"/>
      <c r="S12" s="350"/>
      <c r="T12" s="4"/>
    </row>
    <row r="13" spans="1:21">
      <c r="A13" s="4"/>
      <c r="B13" s="4"/>
      <c r="C13" s="4"/>
      <c r="D13" s="4"/>
      <c r="E13" s="4"/>
      <c r="F13" s="4"/>
      <c r="G13" s="4"/>
      <c r="H13" s="4"/>
      <c r="I13" s="351" t="s">
        <v>34</v>
      </c>
      <c r="J13" s="351"/>
      <c r="K13" s="351"/>
      <c r="L13" s="351"/>
      <c r="M13" s="351"/>
      <c r="N13" s="351"/>
      <c r="O13" s="351"/>
      <c r="P13" s="351" t="s">
        <v>33</v>
      </c>
      <c r="Q13" s="351"/>
      <c r="R13" s="351"/>
      <c r="S13" s="351"/>
      <c r="T13" s="4"/>
    </row>
    <row r="14" spans="1:21" ht="17.45" customHeight="1">
      <c r="A14" s="4"/>
      <c r="B14" s="3" t="str">
        <f>VLOOKUP(B15,TranslationTable,3,FALSE)</f>
        <v>比重或密度</v>
      </c>
      <c r="C14" s="4"/>
      <c r="D14" s="4"/>
      <c r="E14" s="4"/>
      <c r="F14" s="4"/>
      <c r="G14" s="4"/>
      <c r="H14" s="4"/>
      <c r="I14" s="388"/>
      <c r="J14" s="389"/>
      <c r="K14" s="389"/>
      <c r="L14" s="389"/>
      <c r="M14" s="389"/>
      <c r="N14" s="389"/>
      <c r="O14" s="390"/>
      <c r="P14" s="343" t="s">
        <v>576</v>
      </c>
      <c r="Q14" s="344"/>
      <c r="R14" s="344"/>
      <c r="S14" s="345"/>
      <c r="T14" s="4"/>
    </row>
    <row r="15" spans="1:21" ht="17.45" customHeight="1">
      <c r="A15" s="4"/>
      <c r="B15" s="46" t="s">
        <v>31</v>
      </c>
      <c r="C15" s="4"/>
      <c r="D15" s="4"/>
      <c r="E15" s="4"/>
      <c r="F15" s="4"/>
      <c r="G15" s="4"/>
      <c r="H15" s="4"/>
      <c r="I15" s="391"/>
      <c r="J15" s="392"/>
      <c r="K15" s="392"/>
      <c r="L15" s="392"/>
      <c r="M15" s="392"/>
      <c r="N15" s="392"/>
      <c r="O15" s="393"/>
      <c r="P15" s="346"/>
      <c r="Q15" s="347"/>
      <c r="R15" s="347"/>
      <c r="S15" s="348"/>
      <c r="T15" s="4"/>
    </row>
    <row r="16" spans="1:21" ht="17.45" customHeight="1">
      <c r="A16" s="4"/>
      <c r="B16" s="3" t="str">
        <f>VLOOKUP(B17,TranslationTable,3,FALSE)</f>
        <v>重量（非挥发）固体份</v>
      </c>
      <c r="C16" s="4"/>
      <c r="D16" s="4"/>
      <c r="E16" s="4"/>
      <c r="F16" s="4"/>
      <c r="G16" s="4"/>
      <c r="H16" s="4"/>
      <c r="I16" s="388"/>
      <c r="J16" s="389"/>
      <c r="K16" s="389"/>
      <c r="L16" s="389"/>
      <c r="M16" s="389"/>
      <c r="N16" s="389"/>
      <c r="O16" s="390"/>
      <c r="P16" s="368" t="s">
        <v>249</v>
      </c>
      <c r="Q16" s="369"/>
      <c r="R16" s="369"/>
      <c r="S16" s="370"/>
      <c r="T16" s="4"/>
    </row>
    <row r="17" spans="1:38" ht="17.45" customHeight="1">
      <c r="A17" s="4"/>
      <c r="B17" s="46" t="s">
        <v>39</v>
      </c>
      <c r="C17" s="4"/>
      <c r="D17" s="4"/>
      <c r="E17" s="4"/>
      <c r="F17" s="4"/>
      <c r="G17" s="4"/>
      <c r="H17" s="4"/>
      <c r="I17" s="391"/>
      <c r="J17" s="392"/>
      <c r="K17" s="392"/>
      <c r="L17" s="392"/>
      <c r="M17" s="392"/>
      <c r="N17" s="392"/>
      <c r="O17" s="393"/>
      <c r="P17" s="371"/>
      <c r="Q17" s="372"/>
      <c r="R17" s="372"/>
      <c r="S17" s="373"/>
      <c r="T17" s="4"/>
    </row>
    <row r="18" spans="1:38" ht="17.45" customHeight="1">
      <c r="A18" s="4"/>
      <c r="B18" s="3" t="str">
        <f>VLOOKUP(B19,TranslationTable,3,FALSE)</f>
        <v>体积（非挥发）固体份</v>
      </c>
      <c r="C18" s="4"/>
      <c r="D18" s="4"/>
      <c r="E18" s="4"/>
      <c r="F18" s="4"/>
      <c r="G18" s="4"/>
      <c r="H18" s="4"/>
      <c r="I18" s="388"/>
      <c r="J18" s="389"/>
      <c r="K18" s="389"/>
      <c r="L18" s="389"/>
      <c r="M18" s="389"/>
      <c r="N18" s="389"/>
      <c r="O18" s="390"/>
      <c r="P18" s="374" t="s">
        <v>249</v>
      </c>
      <c r="Q18" s="375"/>
      <c r="R18" s="375"/>
      <c r="S18" s="376"/>
      <c r="T18" s="4"/>
    </row>
    <row r="19" spans="1:38" ht="17.45" customHeight="1">
      <c r="A19" s="4"/>
      <c r="B19" s="46" t="s">
        <v>40</v>
      </c>
      <c r="C19" s="4"/>
      <c r="D19" s="4"/>
      <c r="E19" s="4"/>
      <c r="F19" s="4"/>
      <c r="G19" s="4"/>
      <c r="H19" s="4"/>
      <c r="I19" s="391"/>
      <c r="J19" s="392"/>
      <c r="K19" s="392"/>
      <c r="L19" s="392"/>
      <c r="M19" s="392"/>
      <c r="N19" s="392"/>
      <c r="O19" s="393"/>
      <c r="P19" s="374"/>
      <c r="Q19" s="375"/>
      <c r="R19" s="375"/>
      <c r="S19" s="376"/>
      <c r="T19" s="4"/>
    </row>
    <row r="20" spans="1:38" ht="15">
      <c r="A20" s="26"/>
      <c r="B20" s="27"/>
      <c r="C20" s="26"/>
      <c r="D20" s="4"/>
      <c r="E20" s="4"/>
      <c r="F20" s="26"/>
      <c r="G20" s="26"/>
      <c r="H20" s="167">
        <f>('C - Composition '!L99)</f>
        <v>0</v>
      </c>
      <c r="I20" s="168" t="str">
        <f>VLOOKUP(I21,TranslationTable,3,FALSE)</f>
        <v>基于成分的总重量％（非挥发性）固体</v>
      </c>
      <c r="J20" s="169"/>
      <c r="K20" s="169"/>
      <c r="L20" s="169"/>
      <c r="M20" s="169"/>
      <c r="N20" s="169"/>
      <c r="O20" s="6"/>
      <c r="P20" s="115"/>
      <c r="Q20" s="115"/>
      <c r="R20" s="115"/>
      <c r="S20" s="115"/>
      <c r="T20" s="4"/>
      <c r="W20" s="73"/>
      <c r="X20" s="73"/>
      <c r="Y20" s="73"/>
      <c r="Z20" s="73"/>
      <c r="AA20" s="73"/>
      <c r="AB20" s="73"/>
      <c r="AC20" s="73"/>
      <c r="AD20" s="73"/>
      <c r="AE20" s="73"/>
      <c r="AF20" s="73"/>
      <c r="AG20" s="73"/>
      <c r="AH20" s="73"/>
      <c r="AI20" s="73"/>
      <c r="AJ20" s="73"/>
      <c r="AK20" s="73"/>
      <c r="AL20" s="73"/>
    </row>
    <row r="21" spans="1:38" ht="14.25" customHeight="1">
      <c r="A21" s="26"/>
      <c r="B21" s="27"/>
      <c r="C21" s="26"/>
      <c r="D21" s="26"/>
      <c r="E21" s="4"/>
      <c r="F21" s="26"/>
      <c r="G21" s="26"/>
      <c r="H21" s="170">
        <f>H20</f>
        <v>0</v>
      </c>
      <c r="I21" s="171" t="s">
        <v>354</v>
      </c>
      <c r="J21" s="172"/>
      <c r="K21" s="172"/>
      <c r="L21" s="172"/>
      <c r="M21" s="172"/>
      <c r="N21" s="172"/>
      <c r="O21" s="172"/>
      <c r="P21" s="115"/>
      <c r="Q21" s="115"/>
      <c r="R21" s="115"/>
      <c r="S21" s="115"/>
      <c r="T21" s="4"/>
      <c r="W21" s="73"/>
      <c r="X21" s="73"/>
      <c r="Y21" s="73"/>
      <c r="Z21" s="73"/>
      <c r="AA21" s="73"/>
      <c r="AB21" s="73"/>
      <c r="AC21" s="73"/>
      <c r="AD21" s="73"/>
      <c r="AE21" s="73"/>
      <c r="AF21" s="73"/>
      <c r="AG21" s="73"/>
      <c r="AH21" s="73"/>
      <c r="AI21" s="73"/>
      <c r="AJ21" s="73"/>
      <c r="AK21" s="73"/>
      <c r="AL21" s="73"/>
    </row>
    <row r="22" spans="1:38" ht="17.45" customHeight="1">
      <c r="A22" s="4"/>
      <c r="B22" s="3" t="str">
        <f>VLOOKUP(B23,TranslationTable,3,FALSE)</f>
        <v>颜料重量百分比</v>
      </c>
      <c r="C22" s="4"/>
      <c r="D22" s="4"/>
      <c r="E22" s="4"/>
      <c r="F22" s="4"/>
      <c r="G22" s="4"/>
      <c r="H22" s="36"/>
      <c r="I22" s="388"/>
      <c r="J22" s="389"/>
      <c r="K22" s="389"/>
      <c r="L22" s="389"/>
      <c r="M22" s="389"/>
      <c r="N22" s="389"/>
      <c r="O22" s="390"/>
      <c r="P22" s="368" t="s">
        <v>249</v>
      </c>
      <c r="Q22" s="369"/>
      <c r="R22" s="369"/>
      <c r="S22" s="370"/>
      <c r="T22" s="4"/>
    </row>
    <row r="23" spans="1:38" ht="17.45" customHeight="1">
      <c r="A23" s="4"/>
      <c r="B23" s="46" t="s">
        <v>43</v>
      </c>
      <c r="C23" s="4"/>
      <c r="D23" s="4"/>
      <c r="E23" s="4"/>
      <c r="F23" s="4"/>
      <c r="G23" s="4"/>
      <c r="H23" s="36"/>
      <c r="I23" s="391"/>
      <c r="J23" s="392"/>
      <c r="K23" s="392"/>
      <c r="L23" s="392"/>
      <c r="M23" s="392"/>
      <c r="N23" s="392"/>
      <c r="O23" s="393"/>
      <c r="P23" s="371"/>
      <c r="Q23" s="372"/>
      <c r="R23" s="372"/>
      <c r="S23" s="373"/>
      <c r="T23" s="4"/>
      <c r="U23" s="70" t="str">
        <f>IF(H26&gt;H20,"Error, weight pigment higher than total solids","")</f>
        <v/>
      </c>
    </row>
    <row r="24" spans="1:38" ht="17.45" customHeight="1">
      <c r="A24" s="4"/>
      <c r="B24" s="3" t="str">
        <f>VLOOKUP(B25,TranslationTable,3,FALSE)</f>
        <v>颜料体积百分比</v>
      </c>
      <c r="C24" s="4"/>
      <c r="D24" s="4"/>
      <c r="E24" s="4"/>
      <c r="F24" s="4"/>
      <c r="G24" s="4"/>
      <c r="H24" s="36"/>
      <c r="I24" s="388"/>
      <c r="J24" s="389"/>
      <c r="K24" s="389"/>
      <c r="L24" s="389"/>
      <c r="M24" s="389"/>
      <c r="N24" s="389"/>
      <c r="O24" s="390"/>
      <c r="P24" s="368" t="s">
        <v>249</v>
      </c>
      <c r="Q24" s="369"/>
      <c r="R24" s="369"/>
      <c r="S24" s="370"/>
      <c r="T24" s="4"/>
    </row>
    <row r="25" spans="1:38" ht="17.45" customHeight="1">
      <c r="A25" s="4"/>
      <c r="B25" s="46" t="s">
        <v>44</v>
      </c>
      <c r="C25" s="4"/>
      <c r="D25" s="4"/>
      <c r="E25" s="4"/>
      <c r="F25" s="4"/>
      <c r="G25" s="4"/>
      <c r="H25" s="36"/>
      <c r="I25" s="391"/>
      <c r="J25" s="392"/>
      <c r="K25" s="392"/>
      <c r="L25" s="392"/>
      <c r="M25" s="392"/>
      <c r="N25" s="392"/>
      <c r="O25" s="393"/>
      <c r="P25" s="385"/>
      <c r="Q25" s="386"/>
      <c r="R25" s="386"/>
      <c r="S25" s="387"/>
      <c r="T25" s="4"/>
    </row>
    <row r="26" spans="1:38" ht="14.25" customHeight="1">
      <c r="A26" s="4"/>
      <c r="B26" s="7"/>
      <c r="C26" s="4"/>
      <c r="D26" s="4"/>
      <c r="E26" s="4"/>
      <c r="F26" s="4"/>
      <c r="G26" s="4"/>
      <c r="H26" s="167">
        <f>'C - Composition '!H97</f>
        <v>0</v>
      </c>
      <c r="I26" s="168" t="str">
        <f>VLOOKUP(I27,TranslationTable,3,FALSE)</f>
        <v>基于成分的总重量颜料％</v>
      </c>
      <c r="J26" s="173"/>
      <c r="K26" s="173"/>
      <c r="L26" s="173"/>
      <c r="M26" s="173"/>
      <c r="N26" s="173"/>
      <c r="O26" s="173"/>
      <c r="P26" s="114"/>
      <c r="Q26" s="114"/>
      <c r="R26" s="114"/>
      <c r="S26" s="114"/>
      <c r="T26" s="4"/>
    </row>
    <row r="27" spans="1:38" ht="14.25" customHeight="1">
      <c r="A27" s="4"/>
      <c r="B27" s="7"/>
      <c r="C27" s="4"/>
      <c r="D27" s="4"/>
      <c r="E27" s="4"/>
      <c r="F27" s="4"/>
      <c r="G27" s="4"/>
      <c r="H27" s="170">
        <f>H26</f>
        <v>0</v>
      </c>
      <c r="I27" s="174" t="s">
        <v>255</v>
      </c>
      <c r="J27" s="173"/>
      <c r="K27" s="173"/>
      <c r="L27" s="173"/>
      <c r="M27" s="173"/>
      <c r="N27" s="173"/>
      <c r="O27" s="173"/>
      <c r="P27" s="116"/>
      <c r="Q27" s="116"/>
      <c r="R27" s="116"/>
      <c r="S27" s="116"/>
      <c r="T27" s="4"/>
    </row>
    <row r="28" spans="1:38" ht="15">
      <c r="A28" s="4"/>
      <c r="B28" s="3" t="str">
        <f>VLOOKUP(B29,TranslationTable,3,FALSE)</f>
        <v>闪点</v>
      </c>
      <c r="C28" s="4"/>
      <c r="D28" s="4"/>
      <c r="E28" s="4"/>
      <c r="F28" s="4"/>
      <c r="G28" s="4"/>
      <c r="H28" s="4"/>
      <c r="I28" s="352"/>
      <c r="J28" s="353"/>
      <c r="K28" s="353"/>
      <c r="L28" s="353"/>
      <c r="M28" s="353"/>
      <c r="N28" s="353"/>
      <c r="O28" s="354"/>
      <c r="P28" s="358" t="s">
        <v>576</v>
      </c>
      <c r="Q28" s="359"/>
      <c r="R28" s="359"/>
      <c r="S28" s="360"/>
      <c r="T28" s="4"/>
    </row>
    <row r="29" spans="1:38">
      <c r="A29" s="4"/>
      <c r="B29" s="7" t="s">
        <v>46</v>
      </c>
      <c r="C29" s="4"/>
      <c r="D29" s="4"/>
      <c r="E29" s="4"/>
      <c r="F29" s="4"/>
      <c r="G29" s="4"/>
      <c r="H29" s="4"/>
      <c r="I29" s="355"/>
      <c r="J29" s="356"/>
      <c r="K29" s="356"/>
      <c r="L29" s="356"/>
      <c r="M29" s="356"/>
      <c r="N29" s="356"/>
      <c r="O29" s="357"/>
      <c r="P29" s="358"/>
      <c r="Q29" s="359"/>
      <c r="R29" s="359"/>
      <c r="S29" s="360"/>
      <c r="T29" s="4"/>
    </row>
    <row r="30" spans="1:38" ht="15" customHeight="1">
      <c r="A30" s="4"/>
      <c r="B30" s="3" t="str">
        <f>VLOOKUP(B31,TranslationTable,3,FALSE)</f>
        <v>闪点测试方法</v>
      </c>
      <c r="C30" s="4"/>
      <c r="D30" s="4"/>
      <c r="E30" s="4"/>
      <c r="F30" s="4"/>
      <c r="G30" s="4"/>
      <c r="H30" s="4"/>
      <c r="I30" s="361" t="s">
        <v>576</v>
      </c>
      <c r="J30" s="362"/>
      <c r="K30" s="362"/>
      <c r="L30" s="362"/>
      <c r="M30" s="362"/>
      <c r="N30" s="362"/>
      <c r="O30" s="363"/>
      <c r="P30" s="367"/>
      <c r="Q30" s="367"/>
      <c r="R30" s="367"/>
      <c r="S30" s="367"/>
      <c r="T30" s="4"/>
    </row>
    <row r="31" spans="1:38">
      <c r="A31" s="4"/>
      <c r="B31" s="7" t="s">
        <v>48</v>
      </c>
      <c r="C31" s="4"/>
      <c r="D31" s="4"/>
      <c r="E31" s="4"/>
      <c r="F31" s="4"/>
      <c r="G31" s="4"/>
      <c r="H31" s="4"/>
      <c r="I31" s="364"/>
      <c r="J31" s="365"/>
      <c r="K31" s="365"/>
      <c r="L31" s="365"/>
      <c r="M31" s="365"/>
      <c r="N31" s="365"/>
      <c r="O31" s="366"/>
      <c r="P31" s="367"/>
      <c r="Q31" s="367"/>
      <c r="R31" s="367"/>
      <c r="S31" s="367"/>
      <c r="T31" s="4"/>
    </row>
    <row r="32" spans="1:38" ht="15">
      <c r="A32" s="4"/>
      <c r="B32" s="3" t="str">
        <f>VLOOKUP(B33,TranslationTable,3,FALSE)</f>
        <v>物理状态（在室温下）</v>
      </c>
      <c r="C32" s="4"/>
      <c r="D32" s="4"/>
      <c r="E32" s="4"/>
      <c r="F32" s="4"/>
      <c r="G32" s="4"/>
      <c r="H32" s="4"/>
      <c r="I32" s="377" t="s">
        <v>576</v>
      </c>
      <c r="J32" s="378"/>
      <c r="K32" s="378"/>
      <c r="L32" s="378"/>
      <c r="M32" s="378"/>
      <c r="N32" s="378"/>
      <c r="O32" s="379"/>
      <c r="P32" s="396"/>
      <c r="Q32" s="323"/>
      <c r="R32" s="323"/>
      <c r="S32" s="4"/>
      <c r="T32" s="4"/>
    </row>
    <row r="33" spans="1:20">
      <c r="A33" s="4"/>
      <c r="B33" s="7" t="s">
        <v>50</v>
      </c>
      <c r="C33" s="4"/>
      <c r="D33" s="4"/>
      <c r="E33" s="4"/>
      <c r="F33" s="4"/>
      <c r="G33" s="4"/>
      <c r="H33" s="4"/>
      <c r="I33" s="380"/>
      <c r="J33" s="381"/>
      <c r="K33" s="381"/>
      <c r="L33" s="381"/>
      <c r="M33" s="381"/>
      <c r="N33" s="381"/>
      <c r="O33" s="382"/>
      <c r="P33" s="396"/>
      <c r="Q33" s="323"/>
      <c r="R33" s="323"/>
      <c r="S33" s="4"/>
      <c r="T33" s="4"/>
    </row>
    <row r="34" spans="1:20" ht="15">
      <c r="A34" s="4"/>
      <c r="B34" s="3" t="str">
        <f>VLOOKUP(B35,TranslationTable,3,FALSE)</f>
        <v>颜色</v>
      </c>
      <c r="C34" s="4"/>
      <c r="D34" s="4"/>
      <c r="E34" s="4"/>
      <c r="F34" s="4"/>
      <c r="G34" s="4"/>
      <c r="H34" s="4"/>
      <c r="I34" s="361"/>
      <c r="J34" s="362"/>
      <c r="K34" s="362"/>
      <c r="L34" s="362"/>
      <c r="M34" s="362"/>
      <c r="N34" s="362"/>
      <c r="O34" s="363"/>
      <c r="P34" s="396"/>
      <c r="Q34" s="323"/>
      <c r="R34" s="323"/>
      <c r="S34" s="4"/>
      <c r="T34" s="4"/>
    </row>
    <row r="35" spans="1:20">
      <c r="A35" s="4"/>
      <c r="B35" s="7" t="s">
        <v>54</v>
      </c>
      <c r="C35" s="4"/>
      <c r="D35" s="4"/>
      <c r="E35" s="4"/>
      <c r="F35" s="4"/>
      <c r="G35" s="4"/>
      <c r="H35" s="4"/>
      <c r="I35" s="364"/>
      <c r="J35" s="365"/>
      <c r="K35" s="365"/>
      <c r="L35" s="365"/>
      <c r="M35" s="365"/>
      <c r="N35" s="365"/>
      <c r="O35" s="366"/>
      <c r="P35" s="396"/>
      <c r="Q35" s="323"/>
      <c r="R35" s="323"/>
      <c r="S35" s="4"/>
      <c r="T35" s="4"/>
    </row>
    <row r="36" spans="1:20">
      <c r="A36" s="4"/>
      <c r="B36" s="7"/>
      <c r="C36" s="4"/>
      <c r="D36" s="4"/>
      <c r="E36" s="4"/>
      <c r="F36" s="4"/>
      <c r="G36" s="4"/>
      <c r="H36" s="4"/>
      <c r="I36" s="4"/>
      <c r="J36" s="4"/>
      <c r="K36" s="4"/>
      <c r="L36" s="4"/>
      <c r="M36" s="4"/>
      <c r="N36" s="4"/>
      <c r="O36" s="4"/>
      <c r="P36" s="4"/>
      <c r="Q36" s="4"/>
      <c r="R36" s="4"/>
      <c r="S36" s="4"/>
      <c r="T36" s="4"/>
    </row>
    <row r="37" spans="1:20" ht="15">
      <c r="A37" s="4"/>
      <c r="B37" s="3" t="str">
        <f>VLOOKUP(B38,TranslationTable,3,FALSE)</f>
        <v>该材料是否包含直径&lt;3.5μm，长度&gt;5μm的纤维？</v>
      </c>
      <c r="C37" s="4"/>
      <c r="D37" s="4"/>
      <c r="E37" s="4"/>
      <c r="F37" s="4"/>
      <c r="G37" s="4"/>
      <c r="H37" s="4"/>
      <c r="I37" s="212"/>
      <c r="J37" s="212"/>
      <c r="K37" s="212"/>
      <c r="L37" s="212"/>
      <c r="M37" s="212"/>
      <c r="N37" s="212"/>
      <c r="O37" s="212"/>
      <c r="P37" s="358" t="s">
        <v>576</v>
      </c>
      <c r="Q37" s="359"/>
      <c r="R37" s="359"/>
      <c r="S37" s="360"/>
      <c r="T37" s="4"/>
    </row>
    <row r="38" spans="1:20">
      <c r="A38" s="4"/>
      <c r="B38" s="7" t="s">
        <v>2310</v>
      </c>
      <c r="C38" s="4"/>
      <c r="D38" s="4"/>
      <c r="E38" s="4"/>
      <c r="F38" s="4"/>
      <c r="G38" s="4"/>
      <c r="H38" s="4"/>
      <c r="I38" s="4"/>
      <c r="J38" s="4"/>
      <c r="K38" s="4"/>
      <c r="L38" s="4"/>
      <c r="M38" s="4"/>
      <c r="N38" s="4"/>
      <c r="O38" s="4"/>
      <c r="P38" s="358"/>
      <c r="Q38" s="359"/>
      <c r="R38" s="359"/>
      <c r="S38" s="360"/>
      <c r="T38" s="4"/>
    </row>
    <row r="39" spans="1:20">
      <c r="A39" s="4"/>
      <c r="B39" s="7"/>
      <c r="C39" s="4"/>
      <c r="D39" s="4"/>
      <c r="E39" s="4"/>
      <c r="F39" s="4"/>
      <c r="G39" s="4"/>
      <c r="H39" s="4"/>
      <c r="I39" s="4"/>
      <c r="J39" s="4"/>
      <c r="K39" s="4"/>
      <c r="L39" s="4"/>
      <c r="M39" s="4"/>
      <c r="N39" s="4"/>
      <c r="O39" s="4"/>
      <c r="P39" s="4"/>
      <c r="Q39" s="4"/>
      <c r="R39" s="4"/>
      <c r="S39" s="4"/>
      <c r="T39" s="4"/>
    </row>
    <row r="40" spans="1:20" ht="15.75">
      <c r="A40" s="74"/>
      <c r="B40" s="404" t="str">
        <f>VLOOKUP(B41,TranslationTable,3,FALSE)</f>
        <v>使用、储存和包装信息</v>
      </c>
      <c r="C40" s="404"/>
      <c r="D40" s="404"/>
      <c r="E40" s="404"/>
      <c r="F40" s="404"/>
      <c r="G40" s="404"/>
      <c r="H40" s="404"/>
      <c r="I40" s="404"/>
      <c r="J40" s="404"/>
      <c r="K40" s="404"/>
      <c r="L40" s="404"/>
      <c r="M40" s="404"/>
      <c r="N40" s="404"/>
      <c r="O40" s="404"/>
      <c r="P40" s="404"/>
      <c r="Q40" s="404"/>
      <c r="R40" s="404"/>
      <c r="S40" s="404"/>
      <c r="T40" s="75"/>
    </row>
    <row r="41" spans="1:20">
      <c r="A41" s="74"/>
      <c r="B41" s="349" t="s">
        <v>225</v>
      </c>
      <c r="C41" s="349"/>
      <c r="D41" s="349"/>
      <c r="E41" s="349"/>
      <c r="F41" s="349"/>
      <c r="G41" s="349"/>
      <c r="H41" s="349"/>
      <c r="I41" s="349"/>
      <c r="J41" s="349"/>
      <c r="K41" s="349"/>
      <c r="L41" s="349"/>
      <c r="M41" s="349"/>
      <c r="N41" s="349"/>
      <c r="O41" s="349"/>
      <c r="P41" s="349"/>
      <c r="Q41" s="349"/>
      <c r="R41" s="349"/>
      <c r="S41" s="349"/>
      <c r="T41" s="76"/>
    </row>
    <row r="42" spans="1:20">
      <c r="A42" s="4"/>
      <c r="B42" s="16"/>
      <c r="C42" s="16"/>
      <c r="D42" s="16"/>
      <c r="E42" s="16"/>
      <c r="F42" s="16"/>
      <c r="G42" s="16"/>
      <c r="H42" s="16"/>
      <c r="I42" s="16"/>
      <c r="J42" s="16"/>
      <c r="K42" s="16"/>
      <c r="L42" s="16"/>
      <c r="M42" s="16"/>
      <c r="N42" s="16"/>
      <c r="O42" s="16"/>
      <c r="P42" s="16"/>
      <c r="Q42" s="16"/>
      <c r="R42" s="16"/>
      <c r="S42" s="16"/>
      <c r="T42" s="13"/>
    </row>
    <row r="43" spans="1:20" ht="15">
      <c r="A43" s="12"/>
      <c r="B43" s="12"/>
      <c r="C43" s="12"/>
      <c r="D43" s="12"/>
      <c r="E43" s="12"/>
      <c r="F43" s="12"/>
      <c r="G43" s="12"/>
      <c r="H43" s="12"/>
      <c r="I43" s="4"/>
      <c r="J43" s="6"/>
      <c r="K43" s="6" t="str">
        <f>VLOOKUP(K44,TranslationTable,3,FALSE)</f>
        <v>值</v>
      </c>
      <c r="L43" s="6"/>
      <c r="M43" s="6"/>
      <c r="N43" s="6"/>
      <c r="O43" s="6"/>
      <c r="P43" s="350" t="str">
        <f>VLOOKUP(P44,TranslationTable,3,FALSE)</f>
        <v>单位</v>
      </c>
      <c r="Q43" s="350"/>
      <c r="R43" s="350"/>
      <c r="S43" s="350"/>
      <c r="T43" s="12"/>
    </row>
    <row r="44" spans="1:20">
      <c r="A44" s="12"/>
      <c r="B44" s="12"/>
      <c r="C44" s="12"/>
      <c r="D44" s="12"/>
      <c r="E44" s="12"/>
      <c r="F44" s="12"/>
      <c r="G44" s="12"/>
      <c r="H44" s="12"/>
      <c r="I44" s="4"/>
      <c r="J44" s="18"/>
      <c r="K44" s="17" t="s">
        <v>34</v>
      </c>
      <c r="L44" s="17"/>
      <c r="M44" s="17"/>
      <c r="N44" s="17"/>
      <c r="O44" s="17"/>
      <c r="P44" s="351" t="s">
        <v>33</v>
      </c>
      <c r="Q44" s="351"/>
      <c r="R44" s="351"/>
      <c r="S44" s="351"/>
      <c r="T44" s="12"/>
    </row>
    <row r="45" spans="1:20" ht="15">
      <c r="A45" s="12"/>
      <c r="B45" s="6" t="str">
        <f>VLOOKUP(B46,TranslationTable,3,FALSE)</f>
        <v>最低储存温度</v>
      </c>
      <c r="C45" s="19"/>
      <c r="D45" s="19"/>
      <c r="E45" s="19"/>
      <c r="F45" s="19"/>
      <c r="G45" s="19"/>
      <c r="H45" s="19"/>
      <c r="I45" s="19"/>
      <c r="J45" s="20"/>
      <c r="K45" s="352"/>
      <c r="L45" s="353"/>
      <c r="M45" s="353"/>
      <c r="N45" s="353"/>
      <c r="O45" s="354"/>
      <c r="P45" s="358" t="s">
        <v>576</v>
      </c>
      <c r="Q45" s="359"/>
      <c r="R45" s="359"/>
      <c r="S45" s="360"/>
      <c r="T45" s="12"/>
    </row>
    <row r="46" spans="1:20">
      <c r="A46" s="12"/>
      <c r="B46" s="84" t="s">
        <v>63</v>
      </c>
      <c r="C46" s="63"/>
      <c r="D46" s="63"/>
      <c r="E46" s="63"/>
      <c r="F46" s="63"/>
      <c r="G46" s="63"/>
      <c r="H46" s="63"/>
      <c r="I46" s="15"/>
      <c r="J46" s="15"/>
      <c r="K46" s="355"/>
      <c r="L46" s="356"/>
      <c r="M46" s="356"/>
      <c r="N46" s="356"/>
      <c r="O46" s="357"/>
      <c r="P46" s="358"/>
      <c r="Q46" s="359"/>
      <c r="R46" s="359"/>
      <c r="S46" s="360"/>
      <c r="T46" s="12"/>
    </row>
    <row r="47" spans="1:20" ht="15">
      <c r="A47" s="12"/>
      <c r="B47" s="6" t="str">
        <f>VLOOKUP(B48,TranslationTable,3,FALSE)</f>
        <v>最高储存温度</v>
      </c>
      <c r="C47" s="6"/>
      <c r="D47" s="6"/>
      <c r="E47" s="6"/>
      <c r="F47" s="6"/>
      <c r="G47" s="6"/>
      <c r="H47" s="6"/>
      <c r="I47" s="6"/>
      <c r="J47" s="6"/>
      <c r="K47" s="352"/>
      <c r="L47" s="353"/>
      <c r="M47" s="353"/>
      <c r="N47" s="353"/>
      <c r="O47" s="354"/>
      <c r="P47" s="358" t="s">
        <v>576</v>
      </c>
      <c r="Q47" s="359"/>
      <c r="R47" s="359"/>
      <c r="S47" s="360"/>
      <c r="T47" s="12"/>
    </row>
    <row r="48" spans="1:20">
      <c r="A48" s="4"/>
      <c r="B48" s="84" t="s">
        <v>64</v>
      </c>
      <c r="C48" s="4"/>
      <c r="D48" s="4"/>
      <c r="E48" s="4"/>
      <c r="F48" s="4"/>
      <c r="G48" s="4"/>
      <c r="H48" s="4"/>
      <c r="I48" s="4"/>
      <c r="J48" s="4"/>
      <c r="K48" s="355"/>
      <c r="L48" s="356"/>
      <c r="M48" s="356"/>
      <c r="N48" s="356"/>
      <c r="O48" s="357"/>
      <c r="P48" s="358"/>
      <c r="Q48" s="359"/>
      <c r="R48" s="359"/>
      <c r="S48" s="360"/>
      <c r="T48" s="4"/>
    </row>
    <row r="49" spans="1:20" ht="15">
      <c r="A49" s="12"/>
      <c r="B49" s="107" t="str">
        <f>VLOOKUP(B50,TranslationTable,3,FALSE)</f>
        <v>保质期（从生产日期开始）</v>
      </c>
      <c r="C49" s="19"/>
      <c r="D49" s="19"/>
      <c r="E49" s="19"/>
      <c r="F49" s="19"/>
      <c r="G49" s="19"/>
      <c r="H49" s="19"/>
      <c r="I49" s="19"/>
      <c r="J49" s="20"/>
      <c r="K49" s="352"/>
      <c r="L49" s="353"/>
      <c r="M49" s="353"/>
      <c r="N49" s="353"/>
      <c r="O49" s="354"/>
      <c r="P49" s="406" t="s">
        <v>576</v>
      </c>
      <c r="Q49" s="407"/>
      <c r="R49" s="407"/>
      <c r="S49" s="408"/>
      <c r="T49" s="4"/>
    </row>
    <row r="50" spans="1:20">
      <c r="A50" s="12"/>
      <c r="B50" s="84" t="s">
        <v>301</v>
      </c>
      <c r="C50" s="64"/>
      <c r="D50" s="64"/>
      <c r="E50" s="64"/>
      <c r="F50" s="64"/>
      <c r="G50" s="64"/>
      <c r="H50" s="64"/>
      <c r="I50" s="64"/>
      <c r="J50" s="21"/>
      <c r="K50" s="355"/>
      <c r="L50" s="356"/>
      <c r="M50" s="356"/>
      <c r="N50" s="356"/>
      <c r="O50" s="357"/>
      <c r="P50" s="406"/>
      <c r="Q50" s="407"/>
      <c r="R50" s="407"/>
      <c r="S50" s="408"/>
      <c r="T50" s="4"/>
    </row>
    <row r="51" spans="1:20" ht="15">
      <c r="A51" s="4"/>
      <c r="B51" s="6" t="str">
        <f>VLOOKUP(B52,TranslationTable,3,FALSE)</f>
        <v>冰冻会损坏该产品吗？</v>
      </c>
      <c r="C51" s="6"/>
      <c r="D51" s="6"/>
      <c r="E51" s="6"/>
      <c r="F51" s="6"/>
      <c r="G51" s="6"/>
      <c r="H51" s="6"/>
      <c r="I51" s="6"/>
      <c r="J51" s="6"/>
      <c r="K51" s="377" t="s">
        <v>576</v>
      </c>
      <c r="L51" s="378"/>
      <c r="M51" s="378"/>
      <c r="N51" s="378"/>
      <c r="O51" s="379"/>
      <c r="P51" s="4"/>
      <c r="Q51" s="4"/>
      <c r="R51" s="4"/>
      <c r="S51" s="4"/>
      <c r="T51" s="4"/>
    </row>
    <row r="52" spans="1:20">
      <c r="A52" s="4"/>
      <c r="B52" s="84" t="s">
        <v>65</v>
      </c>
      <c r="C52" s="4"/>
      <c r="D52" s="4"/>
      <c r="E52" s="4"/>
      <c r="F52" s="4"/>
      <c r="G52" s="4"/>
      <c r="H52" s="4"/>
      <c r="I52" s="4"/>
      <c r="J52" s="4"/>
      <c r="K52" s="380"/>
      <c r="L52" s="381"/>
      <c r="M52" s="381"/>
      <c r="N52" s="381"/>
      <c r="O52" s="382"/>
      <c r="P52" s="4"/>
      <c r="Q52" s="4"/>
      <c r="R52" s="4"/>
      <c r="S52" s="4"/>
      <c r="T52" s="4"/>
    </row>
    <row r="53" spans="1:20">
      <c r="A53" s="26"/>
      <c r="B53" s="80"/>
      <c r="C53" s="26"/>
      <c r="D53" s="26"/>
      <c r="E53" s="26"/>
      <c r="F53" s="26"/>
      <c r="G53" s="26"/>
      <c r="H53" s="26"/>
      <c r="I53" s="26"/>
      <c r="J53" s="26"/>
      <c r="K53" s="81"/>
      <c r="L53" s="81"/>
      <c r="M53" s="81"/>
      <c r="N53" s="81"/>
      <c r="O53" s="81"/>
      <c r="P53" s="26"/>
      <c r="Q53" s="26"/>
      <c r="R53" s="26"/>
      <c r="S53" s="26"/>
      <c r="T53" s="26"/>
    </row>
    <row r="54" spans="1:20" ht="17.25" customHeight="1">
      <c r="A54" s="4"/>
      <c r="B54" s="432" t="str">
        <f>VLOOKUP(B55,TranslationTable,3,FALSE)</f>
        <v>请列出有关安全处理该原料的任何特定说明或其他存储条件：</v>
      </c>
      <c r="C54" s="432"/>
      <c r="D54" s="432"/>
      <c r="E54" s="432"/>
      <c r="F54" s="432"/>
      <c r="G54" s="432"/>
      <c r="H54" s="432"/>
      <c r="I54" s="432"/>
      <c r="J54" s="432"/>
      <c r="K54" s="432"/>
      <c r="L54" s="432"/>
      <c r="M54" s="432"/>
      <c r="N54" s="432"/>
      <c r="O54" s="432"/>
      <c r="P54" s="432"/>
      <c r="Q54" s="432"/>
      <c r="R54" s="432"/>
      <c r="S54" s="432"/>
      <c r="T54" s="4"/>
    </row>
    <row r="55" spans="1:20">
      <c r="A55" s="4"/>
      <c r="B55" s="84" t="s">
        <v>2312</v>
      </c>
      <c r="C55" s="4"/>
      <c r="D55" s="4"/>
      <c r="E55" s="4"/>
      <c r="F55" s="4"/>
      <c r="G55" s="4"/>
      <c r="H55" s="4"/>
      <c r="I55" s="4"/>
      <c r="J55" s="4"/>
      <c r="K55" s="82"/>
      <c r="L55" s="82"/>
      <c r="M55" s="82"/>
      <c r="N55" s="82"/>
      <c r="O55" s="82"/>
      <c r="P55" s="82"/>
      <c r="Q55" s="82"/>
      <c r="R55" s="82"/>
      <c r="S55" s="82"/>
      <c r="T55" s="4"/>
    </row>
    <row r="56" spans="1:20">
      <c r="A56" s="4"/>
      <c r="B56" s="398"/>
      <c r="C56" s="399"/>
      <c r="D56" s="399"/>
      <c r="E56" s="399"/>
      <c r="F56" s="399"/>
      <c r="G56" s="399"/>
      <c r="H56" s="399"/>
      <c r="I56" s="399"/>
      <c r="J56" s="399"/>
      <c r="K56" s="399"/>
      <c r="L56" s="399"/>
      <c r="M56" s="399"/>
      <c r="N56" s="399"/>
      <c r="O56" s="399"/>
      <c r="P56" s="399"/>
      <c r="Q56" s="399"/>
      <c r="R56" s="399"/>
      <c r="S56" s="400"/>
      <c r="T56" s="4"/>
    </row>
    <row r="57" spans="1:20">
      <c r="A57" s="4"/>
      <c r="B57" s="401"/>
      <c r="C57" s="402"/>
      <c r="D57" s="402"/>
      <c r="E57" s="402"/>
      <c r="F57" s="402"/>
      <c r="G57" s="402"/>
      <c r="H57" s="402"/>
      <c r="I57" s="402"/>
      <c r="J57" s="402"/>
      <c r="K57" s="402"/>
      <c r="L57" s="402"/>
      <c r="M57" s="402"/>
      <c r="N57" s="402"/>
      <c r="O57" s="402"/>
      <c r="P57" s="402"/>
      <c r="Q57" s="402"/>
      <c r="R57" s="402"/>
      <c r="S57" s="403"/>
      <c r="T57" s="4"/>
    </row>
    <row r="58" spans="1:20">
      <c r="A58" s="4"/>
      <c r="B58" s="4"/>
      <c r="C58" s="4"/>
      <c r="D58" s="4"/>
      <c r="E58" s="4"/>
      <c r="F58" s="4"/>
      <c r="G58" s="4"/>
      <c r="H58" s="4"/>
      <c r="I58" s="4"/>
      <c r="J58" s="4"/>
      <c r="K58" s="4"/>
      <c r="L58" s="4"/>
      <c r="M58" s="4"/>
      <c r="N58" s="4"/>
      <c r="O58" s="4"/>
      <c r="P58" s="4"/>
      <c r="Q58" s="4"/>
      <c r="R58" s="4"/>
      <c r="S58" s="4"/>
      <c r="T58" s="4"/>
    </row>
    <row r="59" spans="1:20" ht="15">
      <c r="A59" s="4"/>
      <c r="B59" s="6" t="str">
        <f>VLOOKUP(B60,TranslationTable,3,FALSE)</f>
        <v>对于PPG抗静电包装的强制要求，请参考下面附件。</v>
      </c>
      <c r="C59" s="4"/>
      <c r="D59" s="4"/>
      <c r="E59" s="4"/>
      <c r="F59" s="4"/>
      <c r="G59" s="4"/>
      <c r="H59" s="4"/>
      <c r="I59" s="4"/>
      <c r="J59" s="4"/>
      <c r="K59" s="4"/>
      <c r="L59" s="4"/>
      <c r="M59" s="4"/>
      <c r="N59" s="4"/>
      <c r="O59" s="4"/>
      <c r="P59" s="4"/>
      <c r="Q59" s="4"/>
      <c r="R59" s="4"/>
      <c r="S59" s="4"/>
      <c r="T59" s="4"/>
    </row>
    <row r="60" spans="1:20">
      <c r="A60" s="4"/>
      <c r="B60" s="84" t="s">
        <v>69</v>
      </c>
      <c r="C60" s="4"/>
      <c r="D60" s="4"/>
      <c r="E60" s="4"/>
      <c r="F60" s="4"/>
      <c r="G60" s="4"/>
      <c r="H60" s="4"/>
      <c r="I60" s="4"/>
      <c r="J60" s="4"/>
      <c r="K60" s="4"/>
      <c r="L60" s="4"/>
      <c r="M60" s="4"/>
      <c r="N60" s="4"/>
      <c r="O60" s="4"/>
      <c r="P60" s="4"/>
      <c r="Q60" s="4"/>
      <c r="R60" s="4"/>
      <c r="S60" s="4"/>
      <c r="T60" s="4"/>
    </row>
    <row r="61" spans="1:20" ht="31.5" customHeight="1">
      <c r="A61" s="4"/>
      <c r="B61" s="4"/>
      <c r="C61" s="4"/>
      <c r="D61" s="4"/>
      <c r="E61" s="4"/>
      <c r="F61" s="4"/>
      <c r="G61" s="4"/>
      <c r="H61" s="4"/>
      <c r="I61" s="4"/>
      <c r="J61" s="4"/>
      <c r="K61" s="4"/>
      <c r="L61" s="4"/>
      <c r="M61" s="4"/>
      <c r="N61" s="4"/>
      <c r="O61" s="4"/>
      <c r="P61" s="4"/>
      <c r="Q61" s="4"/>
      <c r="R61" s="4"/>
      <c r="S61" s="4"/>
      <c r="T61" s="4"/>
    </row>
    <row r="62" spans="1:20" ht="30.75" customHeight="1">
      <c r="A62" s="4"/>
      <c r="B62" s="4"/>
      <c r="C62" s="4"/>
      <c r="D62" s="4"/>
      <c r="E62" s="4"/>
      <c r="F62" s="4"/>
      <c r="G62" s="4"/>
      <c r="H62" s="4"/>
      <c r="I62" s="4"/>
      <c r="J62" s="4"/>
      <c r="K62" s="4"/>
      <c r="L62" s="4"/>
      <c r="M62" s="4"/>
      <c r="N62" s="4"/>
      <c r="O62" s="4"/>
      <c r="P62" s="4"/>
      <c r="Q62" s="4"/>
      <c r="R62" s="4"/>
      <c r="S62" s="4"/>
      <c r="T62" s="4"/>
    </row>
    <row r="63" spans="1:20">
      <c r="A63" s="4"/>
      <c r="B63" s="4"/>
      <c r="C63" s="4"/>
      <c r="D63" s="4"/>
      <c r="E63" s="4"/>
      <c r="F63" s="4"/>
      <c r="G63" s="4"/>
      <c r="H63" s="4"/>
      <c r="I63" s="4"/>
      <c r="J63" s="4"/>
      <c r="K63" s="4"/>
      <c r="L63" s="4"/>
      <c r="M63" s="4"/>
      <c r="N63" s="4"/>
      <c r="O63" s="4"/>
      <c r="P63" s="4"/>
      <c r="Q63" s="4"/>
      <c r="R63" s="4"/>
      <c r="S63" s="4"/>
      <c r="T63" s="4"/>
    </row>
    <row r="64" spans="1:20" ht="30" customHeight="1">
      <c r="A64" s="4"/>
      <c r="B64" s="394" t="str">
        <f>VLOOKUP(B65,TranslationTable,3,FALSE)</f>
        <v>请在下面的框中列出原材料的包装防静电规格或附上产品的规格文件。</v>
      </c>
      <c r="C64" s="394"/>
      <c r="D64" s="394"/>
      <c r="E64" s="394"/>
      <c r="F64" s="394"/>
      <c r="G64" s="394"/>
      <c r="H64" s="394"/>
      <c r="I64" s="394"/>
      <c r="J64" s="394"/>
      <c r="K64" s="394"/>
      <c r="L64" s="394"/>
      <c r="M64" s="394"/>
      <c r="N64" s="394"/>
      <c r="O64" s="394"/>
      <c r="P64" s="394"/>
      <c r="Q64" s="394"/>
      <c r="R64" s="394"/>
      <c r="S64" s="394"/>
      <c r="T64" s="4"/>
    </row>
    <row r="65" spans="1:20" ht="27.75" customHeight="1">
      <c r="A65" s="4"/>
      <c r="B65" s="397" t="s">
        <v>2313</v>
      </c>
      <c r="C65" s="397"/>
      <c r="D65" s="397"/>
      <c r="E65" s="397"/>
      <c r="F65" s="397"/>
      <c r="G65" s="397"/>
      <c r="H65" s="397"/>
      <c r="I65" s="397"/>
      <c r="J65" s="397"/>
      <c r="K65" s="397"/>
      <c r="L65" s="397"/>
      <c r="M65" s="397"/>
      <c r="N65" s="397"/>
      <c r="O65" s="397"/>
      <c r="P65" s="397"/>
      <c r="Q65" s="397"/>
      <c r="R65" s="397"/>
      <c r="S65" s="397"/>
      <c r="T65" s="4"/>
    </row>
    <row r="66" spans="1:20">
      <c r="A66" s="4"/>
      <c r="B66" s="398"/>
      <c r="C66" s="399"/>
      <c r="D66" s="399"/>
      <c r="E66" s="399"/>
      <c r="F66" s="399"/>
      <c r="G66" s="399"/>
      <c r="H66" s="399"/>
      <c r="I66" s="399"/>
      <c r="J66" s="399"/>
      <c r="K66" s="399"/>
      <c r="L66" s="399"/>
      <c r="M66" s="399"/>
      <c r="N66" s="399"/>
      <c r="O66" s="399"/>
      <c r="P66" s="399"/>
      <c r="Q66" s="399"/>
      <c r="R66" s="399"/>
      <c r="S66" s="400"/>
      <c r="T66" s="4"/>
    </row>
    <row r="67" spans="1:20">
      <c r="A67" s="4"/>
      <c r="B67" s="401"/>
      <c r="C67" s="402"/>
      <c r="D67" s="402"/>
      <c r="E67" s="402"/>
      <c r="F67" s="402"/>
      <c r="G67" s="402"/>
      <c r="H67" s="402"/>
      <c r="I67" s="402"/>
      <c r="J67" s="402"/>
      <c r="K67" s="402"/>
      <c r="L67" s="402"/>
      <c r="M67" s="402"/>
      <c r="N67" s="402"/>
      <c r="O67" s="402"/>
      <c r="P67" s="402"/>
      <c r="Q67" s="402"/>
      <c r="R67" s="402"/>
      <c r="S67" s="403"/>
      <c r="T67" s="4"/>
    </row>
    <row r="68" spans="1:20">
      <c r="A68" s="4"/>
      <c r="B68" s="7"/>
      <c r="C68" s="4"/>
      <c r="D68" s="4"/>
      <c r="E68" s="4"/>
      <c r="F68" s="4"/>
      <c r="G68" s="4"/>
      <c r="H68" s="4"/>
      <c r="I68" s="4"/>
      <c r="J68" s="4"/>
      <c r="K68" s="4"/>
      <c r="L68" s="4"/>
      <c r="M68" s="4"/>
      <c r="N68" s="4"/>
      <c r="O68" s="4"/>
      <c r="P68" s="4"/>
      <c r="Q68" s="4"/>
      <c r="R68" s="4"/>
      <c r="S68" s="4"/>
      <c r="T68" s="4"/>
    </row>
    <row r="69" spans="1:20" ht="15" customHeight="1">
      <c r="A69" s="4"/>
      <c r="B69" s="432" t="str">
        <f>VLOOKUP(B70,TranslationTable,3,FALSE)</f>
        <v>散布在空气中是否会产生可燃粉尘危害？</v>
      </c>
      <c r="C69" s="432"/>
      <c r="D69" s="432"/>
      <c r="E69" s="432"/>
      <c r="F69" s="432"/>
      <c r="G69" s="432"/>
      <c r="H69" s="432"/>
      <c r="I69" s="432"/>
      <c r="J69" s="432"/>
      <c r="K69" s="432"/>
      <c r="L69" s="432"/>
      <c r="M69" s="432"/>
      <c r="N69" s="433"/>
      <c r="O69" s="377" t="s">
        <v>576</v>
      </c>
      <c r="P69" s="378"/>
      <c r="Q69" s="378"/>
      <c r="R69" s="378"/>
      <c r="S69" s="379"/>
      <c r="T69" s="4"/>
    </row>
    <row r="70" spans="1:20" ht="14.1" customHeight="1">
      <c r="A70" s="4"/>
      <c r="B70" s="397" t="s">
        <v>2576</v>
      </c>
      <c r="C70" s="397"/>
      <c r="D70" s="397"/>
      <c r="E70" s="397"/>
      <c r="F70" s="397"/>
      <c r="G70" s="397"/>
      <c r="H70" s="397"/>
      <c r="I70" s="397"/>
      <c r="J70" s="397"/>
      <c r="K70" s="397"/>
      <c r="L70" s="397"/>
      <c r="M70" s="397"/>
      <c r="N70" s="429"/>
      <c r="O70" s="380"/>
      <c r="P70" s="381"/>
      <c r="Q70" s="381"/>
      <c r="R70" s="381"/>
      <c r="S70" s="382"/>
      <c r="T70" s="4"/>
    </row>
    <row r="71" spans="1:20" ht="30" customHeight="1">
      <c r="A71" s="4"/>
      <c r="B71" s="415" t="str">
        <f>VLOOKUP(B72,TranslationTable,3,FALSE)</f>
        <v>如果您对上述问题的回答为“是”，请提供以下信息：</v>
      </c>
      <c r="C71" s="415"/>
      <c r="D71" s="415"/>
      <c r="E71" s="415"/>
      <c r="F71" s="415"/>
      <c r="G71" s="415"/>
      <c r="H71" s="415"/>
      <c r="I71" s="415"/>
      <c r="J71" s="415"/>
      <c r="K71" s="415"/>
      <c r="L71" s="415"/>
      <c r="M71" s="415"/>
      <c r="N71" s="416"/>
      <c r="O71" s="230"/>
      <c r="P71" s="230"/>
      <c r="Q71" s="4"/>
      <c r="R71" s="4"/>
      <c r="S71" s="4"/>
      <c r="T71" s="4"/>
    </row>
    <row r="72" spans="1:20">
      <c r="A72" s="4"/>
      <c r="B72" s="417" t="s">
        <v>2577</v>
      </c>
      <c r="C72" s="417"/>
      <c r="D72" s="417"/>
      <c r="E72" s="417"/>
      <c r="F72" s="417"/>
      <c r="G72" s="417"/>
      <c r="H72" s="417"/>
      <c r="I72" s="417"/>
      <c r="J72" s="417"/>
      <c r="K72" s="417"/>
      <c r="L72" s="417"/>
      <c r="M72" s="417"/>
      <c r="N72" s="418"/>
      <c r="O72" s="26"/>
      <c r="P72" s="26"/>
      <c r="Q72" s="4"/>
      <c r="R72" s="4"/>
      <c r="S72" s="4"/>
      <c r="T72" s="4"/>
    </row>
    <row r="73" spans="1:20" ht="15">
      <c r="A73" s="4"/>
      <c r="B73" s="231"/>
      <c r="C73" s="394" t="str">
        <f>VLOOKUP(C74,TranslationTable,3,FALSE)</f>
        <v>最小粒径为多少微米（μm）？</v>
      </c>
      <c r="D73" s="394"/>
      <c r="E73" s="394"/>
      <c r="F73" s="394"/>
      <c r="G73" s="394"/>
      <c r="H73" s="394"/>
      <c r="I73" s="394"/>
      <c r="J73" s="394"/>
      <c r="K73" s="394"/>
      <c r="L73" s="394"/>
      <c r="M73" s="394"/>
      <c r="N73" s="395"/>
      <c r="O73" s="420"/>
      <c r="P73" s="421"/>
      <c r="Q73" s="421"/>
      <c r="R73" s="421"/>
      <c r="S73" s="422"/>
      <c r="T73" s="4"/>
    </row>
    <row r="74" spans="1:20" ht="14.1" customHeight="1">
      <c r="A74" s="4"/>
      <c r="B74" s="231"/>
      <c r="C74" s="397" t="s">
        <v>2579</v>
      </c>
      <c r="D74" s="397"/>
      <c r="E74" s="397"/>
      <c r="F74" s="397"/>
      <c r="G74" s="397"/>
      <c r="H74" s="397"/>
      <c r="I74" s="397"/>
      <c r="J74" s="397"/>
      <c r="K74" s="397"/>
      <c r="L74" s="397"/>
      <c r="M74" s="397"/>
      <c r="N74" s="429"/>
      <c r="O74" s="423"/>
      <c r="P74" s="424"/>
      <c r="Q74" s="424"/>
      <c r="R74" s="424"/>
      <c r="S74" s="425"/>
      <c r="T74" s="4"/>
    </row>
    <row r="75" spans="1:20" ht="15">
      <c r="A75" s="4"/>
      <c r="B75" s="7"/>
      <c r="C75" s="394" t="str">
        <f>VLOOKUP(C76,TranslationTable,3,FALSE)</f>
        <v>颗粒形状是什么？</v>
      </c>
      <c r="D75" s="394"/>
      <c r="E75" s="394"/>
      <c r="F75" s="394"/>
      <c r="G75" s="394"/>
      <c r="H75" s="394"/>
      <c r="I75" s="394"/>
      <c r="J75" s="394"/>
      <c r="K75" s="394"/>
      <c r="L75" s="394"/>
      <c r="M75" s="394"/>
      <c r="N75" s="395"/>
      <c r="O75" s="426"/>
      <c r="P75" s="427"/>
      <c r="Q75" s="427"/>
      <c r="R75" s="427"/>
      <c r="S75" s="428"/>
      <c r="T75" s="4"/>
    </row>
    <row r="76" spans="1:20" ht="14.1" customHeight="1">
      <c r="A76" s="4"/>
      <c r="B76" s="7"/>
      <c r="C76" s="397" t="s">
        <v>2578</v>
      </c>
      <c r="D76" s="397"/>
      <c r="E76" s="397"/>
      <c r="F76" s="397"/>
      <c r="G76" s="397"/>
      <c r="H76" s="397"/>
      <c r="I76" s="397"/>
      <c r="J76" s="397"/>
      <c r="K76" s="397"/>
      <c r="L76" s="397"/>
      <c r="M76" s="397"/>
      <c r="N76" s="429"/>
      <c r="O76" s="380"/>
      <c r="P76" s="381"/>
      <c r="Q76" s="381"/>
      <c r="R76" s="381"/>
      <c r="S76" s="382"/>
      <c r="T76" s="4"/>
    </row>
    <row r="77" spans="1:20">
      <c r="A77" s="4"/>
      <c r="B77" s="7"/>
      <c r="C77" s="4"/>
      <c r="D77" s="4"/>
      <c r="E77" s="4"/>
      <c r="F77" s="4"/>
      <c r="G77" s="4"/>
      <c r="H77" s="4"/>
      <c r="I77" s="4"/>
      <c r="J77" s="4"/>
      <c r="K77" s="4"/>
      <c r="L77" s="4"/>
      <c r="M77" s="4"/>
      <c r="N77" s="4"/>
      <c r="O77" s="4"/>
      <c r="P77" s="26"/>
      <c r="Q77" s="4"/>
      <c r="R77" s="4"/>
      <c r="S77" s="4"/>
      <c r="T77" s="4"/>
    </row>
    <row r="78" spans="1:20" ht="15.75">
      <c r="A78" s="74"/>
      <c r="B78" s="321" t="str">
        <f>VLOOKUP(B79,TranslationTable,3,FALSE)</f>
        <v>纳米技术</v>
      </c>
      <c r="C78" s="321"/>
      <c r="D78" s="321"/>
      <c r="E78" s="321"/>
      <c r="F78" s="321"/>
      <c r="G78" s="321"/>
      <c r="H78" s="321"/>
      <c r="I78" s="321"/>
      <c r="J78" s="321"/>
      <c r="K78" s="321"/>
      <c r="L78" s="321"/>
      <c r="M78" s="321"/>
      <c r="N78" s="321"/>
      <c r="O78" s="321"/>
      <c r="P78" s="321"/>
      <c r="Q78" s="321"/>
      <c r="R78" s="321"/>
      <c r="S78" s="321"/>
      <c r="T78" s="77"/>
    </row>
    <row r="79" spans="1:20">
      <c r="A79" s="74"/>
      <c r="B79" s="349" t="s">
        <v>56</v>
      </c>
      <c r="C79" s="349"/>
      <c r="D79" s="349"/>
      <c r="E79" s="349"/>
      <c r="F79" s="349"/>
      <c r="G79" s="349"/>
      <c r="H79" s="349"/>
      <c r="I79" s="349"/>
      <c r="J79" s="349"/>
      <c r="K79" s="349"/>
      <c r="L79" s="349"/>
      <c r="M79" s="349"/>
      <c r="N79" s="349"/>
      <c r="O79" s="349"/>
      <c r="P79" s="349"/>
      <c r="Q79" s="349"/>
      <c r="R79" s="349"/>
      <c r="S79" s="349"/>
      <c r="T79" s="78"/>
    </row>
    <row r="80" spans="1:20">
      <c r="A80" s="4"/>
      <c r="B80" s="4"/>
      <c r="C80" s="4"/>
      <c r="D80" s="4"/>
      <c r="E80" s="4"/>
      <c r="F80" s="4"/>
      <c r="G80" s="4"/>
      <c r="H80" s="4"/>
      <c r="I80" s="4"/>
      <c r="J80" s="4"/>
      <c r="K80" s="4"/>
      <c r="L80" s="4"/>
      <c r="M80" s="4"/>
      <c r="N80" s="4"/>
      <c r="O80" s="4"/>
      <c r="P80" s="4"/>
      <c r="Q80" s="4"/>
      <c r="R80" s="4"/>
      <c r="S80" s="4"/>
      <c r="T80" s="4"/>
    </row>
    <row r="81" spans="1:22" ht="15" customHeight="1">
      <c r="A81" s="4"/>
      <c r="B81" s="405" t="str">
        <f>VLOOKUP(V82,TranslationTable,3,FALSE)</f>
        <v>该材料中是否含有有意添加的纳米材料（原级粒子尺寸小于100纳米）？</v>
      </c>
      <c r="C81" s="405"/>
      <c r="D81" s="405"/>
      <c r="E81" s="405"/>
      <c r="F81" s="405"/>
      <c r="G81" s="405"/>
      <c r="H81" s="405"/>
      <c r="I81" s="405"/>
      <c r="J81" s="405"/>
      <c r="K81" s="405"/>
      <c r="L81" s="405"/>
      <c r="M81" s="405"/>
      <c r="N81" s="405"/>
      <c r="O81" s="405"/>
      <c r="P81" s="405"/>
      <c r="Q81" s="405"/>
      <c r="R81" s="405"/>
      <c r="S81" s="405"/>
      <c r="T81" s="4"/>
    </row>
    <row r="82" spans="1:22" ht="14.25" customHeight="1">
      <c r="A82" s="4"/>
      <c r="B82" s="419" t="s">
        <v>58</v>
      </c>
      <c r="C82" s="419"/>
      <c r="D82" s="419"/>
      <c r="E82" s="419"/>
      <c r="F82" s="419"/>
      <c r="G82" s="419"/>
      <c r="H82" s="419"/>
      <c r="I82" s="419"/>
      <c r="J82" s="419"/>
      <c r="K82" s="419"/>
      <c r="L82" s="419"/>
      <c r="M82" s="419"/>
      <c r="N82" s="419"/>
      <c r="O82" s="419"/>
      <c r="P82" s="419"/>
      <c r="Q82" s="419"/>
      <c r="R82" s="419"/>
      <c r="S82" s="419"/>
      <c r="T82" s="4"/>
      <c r="V82" s="83" t="s">
        <v>203</v>
      </c>
    </row>
    <row r="83" spans="1:22">
      <c r="A83" s="4"/>
      <c r="B83" s="343" t="s">
        <v>576</v>
      </c>
      <c r="C83" s="344"/>
      <c r="D83" s="344"/>
      <c r="E83" s="345"/>
      <c r="F83" s="63"/>
      <c r="G83" s="63"/>
      <c r="H83" s="63"/>
      <c r="I83" s="63"/>
      <c r="J83" s="63"/>
      <c r="K83" s="63"/>
      <c r="L83" s="63"/>
      <c r="M83" s="63"/>
      <c r="N83" s="63"/>
      <c r="O83" s="63"/>
      <c r="P83" s="4"/>
      <c r="Q83" s="4"/>
      <c r="R83" s="4"/>
      <c r="S83" s="4"/>
      <c r="T83" s="4"/>
    </row>
    <row r="84" spans="1:22">
      <c r="A84" s="4"/>
      <c r="B84" s="346"/>
      <c r="C84" s="347"/>
      <c r="D84" s="347"/>
      <c r="E84" s="348"/>
      <c r="F84" s="63"/>
      <c r="G84" s="63"/>
      <c r="H84" s="63"/>
      <c r="I84" s="63"/>
      <c r="J84" s="63"/>
      <c r="K84" s="63"/>
      <c r="L84" s="63"/>
      <c r="M84" s="63"/>
      <c r="N84" s="63"/>
      <c r="O84" s="63"/>
      <c r="P84" s="4"/>
      <c r="Q84" s="4"/>
      <c r="R84" s="4"/>
      <c r="S84" s="4"/>
      <c r="T84" s="4"/>
    </row>
    <row r="85" spans="1:22" ht="6.95" customHeight="1">
      <c r="A85" s="4"/>
      <c r="B85" s="63"/>
      <c r="C85" s="63"/>
      <c r="D85" s="63"/>
      <c r="E85" s="63"/>
      <c r="F85" s="63"/>
      <c r="G85" s="63"/>
      <c r="H85" s="63"/>
      <c r="I85" s="63"/>
      <c r="J85" s="63"/>
      <c r="K85" s="63"/>
      <c r="L85" s="63"/>
      <c r="M85" s="63"/>
      <c r="N85" s="63"/>
      <c r="O85" s="63"/>
      <c r="P85" s="4"/>
      <c r="Q85" s="4"/>
      <c r="R85" s="4"/>
      <c r="S85" s="4"/>
      <c r="T85" s="4"/>
    </row>
    <row r="86" spans="1:22" ht="15">
      <c r="A86" s="4"/>
      <c r="B86" s="39" t="str">
        <f>VLOOKUP(V87,TranslationTable,3,FALSE)</f>
        <v>如果是，请标明物质名称和CAS编号（如果有）</v>
      </c>
      <c r="C86" s="63"/>
      <c r="D86" s="63"/>
      <c r="E86" s="63"/>
      <c r="F86" s="63"/>
      <c r="G86" s="63"/>
      <c r="H86" s="63"/>
      <c r="I86" s="63"/>
      <c r="J86" s="63"/>
      <c r="K86" s="63"/>
      <c r="L86" s="63"/>
      <c r="M86" s="63"/>
      <c r="N86" s="63"/>
      <c r="O86" s="63"/>
      <c r="P86" s="4"/>
      <c r="Q86" s="4"/>
      <c r="R86" s="4"/>
      <c r="S86" s="4"/>
      <c r="T86" s="4"/>
    </row>
    <row r="87" spans="1:22">
      <c r="A87" s="4"/>
      <c r="B87" s="434" t="s">
        <v>224</v>
      </c>
      <c r="C87" s="434"/>
      <c r="D87" s="434"/>
      <c r="E87" s="434"/>
      <c r="F87" s="434"/>
      <c r="G87" s="434"/>
      <c r="H87" s="434"/>
      <c r="I87" s="434"/>
      <c r="J87" s="434"/>
      <c r="K87" s="434"/>
      <c r="L87" s="434"/>
      <c r="M87" s="434"/>
      <c r="N87" s="434"/>
      <c r="O87" s="434"/>
      <c r="P87" s="434"/>
      <c r="Q87" s="434"/>
      <c r="R87" s="434"/>
      <c r="S87" s="434"/>
      <c r="T87" s="4"/>
      <c r="V87" s="85" t="s">
        <v>442</v>
      </c>
    </row>
    <row r="88" spans="1:22" ht="15">
      <c r="A88" s="4"/>
      <c r="B88" s="220" t="str">
        <f>VLOOKUP(B89,TranslationTable,3,FALSE)</f>
        <v xml:space="preserve">化学文摘号 </v>
      </c>
      <c r="C88" s="63"/>
      <c r="D88" s="63"/>
      <c r="E88" s="63"/>
      <c r="F88" s="63"/>
      <c r="G88" s="63"/>
      <c r="H88" s="63"/>
      <c r="I88" s="409"/>
      <c r="J88" s="410"/>
      <c r="K88" s="410"/>
      <c r="L88" s="410"/>
      <c r="M88" s="410"/>
      <c r="N88" s="410"/>
      <c r="O88" s="411"/>
      <c r="P88" s="4"/>
      <c r="Q88" s="4"/>
      <c r="R88" s="4"/>
      <c r="S88" s="4"/>
      <c r="T88" s="4"/>
    </row>
    <row r="89" spans="1:22">
      <c r="A89" s="4"/>
      <c r="B89" s="221" t="s">
        <v>72</v>
      </c>
      <c r="C89" s="4"/>
      <c r="D89" s="4"/>
      <c r="E89" s="4"/>
      <c r="F89" s="4"/>
      <c r="G89" s="4"/>
      <c r="H89" s="4"/>
      <c r="I89" s="412"/>
      <c r="J89" s="413"/>
      <c r="K89" s="413"/>
      <c r="L89" s="413"/>
      <c r="M89" s="413"/>
      <c r="N89" s="413"/>
      <c r="O89" s="414"/>
      <c r="P89" s="4"/>
      <c r="Q89" s="4"/>
      <c r="R89" s="4"/>
      <c r="S89" s="4"/>
      <c r="T89" s="4"/>
    </row>
    <row r="90" spans="1:22" ht="15">
      <c r="A90" s="4"/>
      <c r="B90" s="220" t="str">
        <f>VLOOKUP(B91,TranslationTable,3,FALSE)</f>
        <v>成分描述</v>
      </c>
      <c r="C90" s="4"/>
      <c r="D90" s="4"/>
      <c r="E90" s="4"/>
      <c r="F90" s="4"/>
      <c r="G90" s="4"/>
      <c r="H90" s="4"/>
      <c r="I90" s="409"/>
      <c r="J90" s="410"/>
      <c r="K90" s="410"/>
      <c r="L90" s="410"/>
      <c r="M90" s="410"/>
      <c r="N90" s="410"/>
      <c r="O90" s="411"/>
      <c r="P90" s="4"/>
      <c r="Q90" s="4"/>
      <c r="R90" s="4"/>
      <c r="S90" s="4"/>
      <c r="T90" s="4"/>
    </row>
    <row r="91" spans="1:22">
      <c r="A91" s="4"/>
      <c r="B91" s="221" t="s">
        <v>71</v>
      </c>
      <c r="C91" s="4"/>
      <c r="D91" s="4"/>
      <c r="E91" s="4"/>
      <c r="F91" s="4"/>
      <c r="G91" s="4"/>
      <c r="H91" s="4"/>
      <c r="I91" s="412"/>
      <c r="J91" s="413"/>
      <c r="K91" s="413"/>
      <c r="L91" s="413"/>
      <c r="M91" s="413"/>
      <c r="N91" s="413"/>
      <c r="O91" s="414"/>
      <c r="P91" s="4"/>
      <c r="Q91" s="4"/>
      <c r="R91" s="4"/>
      <c r="S91" s="4"/>
      <c r="T91" s="4"/>
    </row>
    <row r="92" spans="1:22">
      <c r="A92" s="4"/>
      <c r="B92" s="84"/>
      <c r="C92" s="4"/>
      <c r="D92" s="4"/>
      <c r="E92" s="4"/>
      <c r="F92" s="4"/>
      <c r="G92" s="4"/>
      <c r="H92" s="4"/>
      <c r="I92" s="4"/>
      <c r="J92" s="4"/>
      <c r="K92" s="4"/>
      <c r="L92" s="4"/>
      <c r="M92" s="4"/>
      <c r="N92" s="4"/>
      <c r="O92" s="4"/>
      <c r="P92" s="4"/>
      <c r="Q92" s="4"/>
      <c r="R92" s="4"/>
      <c r="S92" s="4"/>
      <c r="T92" s="4"/>
    </row>
    <row r="93" spans="1:22" ht="15" customHeight="1">
      <c r="A93" s="4"/>
      <c r="B93" s="415" t="str">
        <f>VLOOKUP(B94,TranslationTable,3,FALSE)</f>
        <v>质量中位数空气动力学直径（MMAD），以微米（μm）为单位？</v>
      </c>
      <c r="C93" s="415"/>
      <c r="D93" s="415"/>
      <c r="E93" s="415"/>
      <c r="F93" s="415"/>
      <c r="G93" s="415"/>
      <c r="H93" s="415"/>
      <c r="I93" s="415"/>
      <c r="J93" s="415"/>
      <c r="K93" s="415"/>
      <c r="L93" s="415"/>
      <c r="M93" s="415"/>
      <c r="N93" s="415"/>
      <c r="O93" s="430"/>
      <c r="P93" s="343"/>
      <c r="Q93" s="344"/>
      <c r="R93" s="344"/>
      <c r="S93" s="345"/>
      <c r="T93" s="4"/>
    </row>
    <row r="94" spans="1:22">
      <c r="A94" s="4"/>
      <c r="B94" s="219" t="s">
        <v>2238</v>
      </c>
      <c r="C94" s="4"/>
      <c r="D94" s="4"/>
      <c r="E94" s="4"/>
      <c r="F94" s="4"/>
      <c r="G94" s="4"/>
      <c r="H94" s="4"/>
      <c r="I94" s="4"/>
      <c r="J94" s="4"/>
      <c r="K94" s="4"/>
      <c r="L94" s="4"/>
      <c r="M94" s="4"/>
      <c r="N94" s="4"/>
      <c r="O94" s="4"/>
      <c r="P94" s="346"/>
      <c r="Q94" s="347"/>
      <c r="R94" s="347"/>
      <c r="S94" s="348"/>
      <c r="T94" s="4"/>
    </row>
    <row r="95" spans="1:22" ht="15">
      <c r="A95" s="4"/>
      <c r="B95" s="39" t="str">
        <f>VLOOKUP(B96,TranslationTable,3,FALSE)</f>
        <v>比表面积是多少？（单位为cm2 / g）</v>
      </c>
      <c r="C95" s="4"/>
      <c r="D95" s="4"/>
      <c r="E95" s="4"/>
      <c r="F95" s="4"/>
      <c r="G95" s="4"/>
      <c r="H95" s="4"/>
      <c r="I95" s="4"/>
      <c r="J95" s="4"/>
      <c r="K95" s="4"/>
      <c r="L95" s="4"/>
      <c r="M95" s="4"/>
      <c r="N95" s="4"/>
      <c r="O95" s="4"/>
      <c r="P95" s="343"/>
      <c r="Q95" s="344"/>
      <c r="R95" s="344"/>
      <c r="S95" s="345"/>
      <c r="T95" s="4"/>
    </row>
    <row r="96" spans="1:22">
      <c r="A96" s="4"/>
      <c r="B96" s="219" t="s">
        <v>2575</v>
      </c>
      <c r="C96" s="4"/>
      <c r="D96" s="4"/>
      <c r="E96" s="4"/>
      <c r="F96" s="4"/>
      <c r="G96" s="4"/>
      <c r="H96" s="4"/>
      <c r="I96" s="4"/>
      <c r="J96" s="4"/>
      <c r="K96" s="4"/>
      <c r="L96" s="4"/>
      <c r="M96" s="4"/>
      <c r="N96" s="4"/>
      <c r="O96" s="4"/>
      <c r="P96" s="346"/>
      <c r="Q96" s="347"/>
      <c r="R96" s="347"/>
      <c r="S96" s="348"/>
      <c r="T96" s="4"/>
    </row>
    <row r="97" spans="1:22" ht="15" customHeight="1">
      <c r="A97" s="4"/>
      <c r="B97" s="39" t="str">
        <f>VLOOKUP(B98,TranslationTable,3,FALSE)</f>
        <v>粒度分布是多少？</v>
      </c>
      <c r="C97" s="4"/>
      <c r="D97" s="4"/>
      <c r="E97" s="4"/>
      <c r="F97" s="4"/>
      <c r="G97" s="4"/>
      <c r="H97" s="4"/>
      <c r="I97" s="4"/>
      <c r="J97" s="4"/>
      <c r="K97" s="4"/>
      <c r="L97" s="4"/>
      <c r="M97" s="4"/>
      <c r="N97" s="4"/>
      <c r="O97" s="4"/>
      <c r="P97" s="343"/>
      <c r="Q97" s="344"/>
      <c r="R97" s="344"/>
      <c r="S97" s="345"/>
      <c r="T97" s="4"/>
    </row>
    <row r="98" spans="1:22">
      <c r="A98" s="4"/>
      <c r="B98" s="219" t="s">
        <v>2225</v>
      </c>
      <c r="C98" s="4"/>
      <c r="D98" s="4"/>
      <c r="E98" s="4"/>
      <c r="F98" s="4"/>
      <c r="G98" s="4"/>
      <c r="H98" s="4"/>
      <c r="I98" s="4"/>
      <c r="J98" s="4"/>
      <c r="K98" s="4"/>
      <c r="L98" s="4"/>
      <c r="M98" s="4"/>
      <c r="N98" s="4"/>
      <c r="O98" s="4"/>
      <c r="P98" s="346"/>
      <c r="Q98" s="347"/>
      <c r="R98" s="347"/>
      <c r="S98" s="348"/>
      <c r="T98" s="4"/>
    </row>
    <row r="99" spans="1:22" ht="15" customHeight="1">
      <c r="A99" s="4"/>
      <c r="B99" s="39" t="str">
        <f>VLOOKUP(B100,TranslationTable,3,FALSE)</f>
        <v>1至100纳米之间的百分比或分数是多少？</v>
      </c>
      <c r="C99" s="4"/>
      <c r="D99" s="4"/>
      <c r="E99" s="4"/>
      <c r="F99" s="4"/>
      <c r="G99" s="4"/>
      <c r="H99" s="4"/>
      <c r="I99" s="4"/>
      <c r="J99" s="4"/>
      <c r="K99" s="4"/>
      <c r="L99" s="4"/>
      <c r="M99" s="4"/>
      <c r="N99" s="4"/>
      <c r="O99" s="4"/>
      <c r="P99" s="343"/>
      <c r="Q99" s="344"/>
      <c r="R99" s="344"/>
      <c r="S99" s="345"/>
      <c r="T99" s="4"/>
    </row>
    <row r="100" spans="1:22">
      <c r="A100" s="4"/>
      <c r="B100" s="219" t="s">
        <v>2240</v>
      </c>
      <c r="C100" s="4"/>
      <c r="D100" s="4"/>
      <c r="E100" s="4"/>
      <c r="F100" s="4"/>
      <c r="G100" s="4"/>
      <c r="H100" s="4"/>
      <c r="I100" s="4"/>
      <c r="J100" s="4"/>
      <c r="K100" s="4"/>
      <c r="L100" s="4"/>
      <c r="M100" s="4"/>
      <c r="N100" s="4"/>
      <c r="O100" s="4"/>
      <c r="P100" s="346"/>
      <c r="Q100" s="347"/>
      <c r="R100" s="347"/>
      <c r="S100" s="348"/>
      <c r="T100" s="4"/>
    </row>
    <row r="101" spans="1:22">
      <c r="A101" s="4"/>
      <c r="B101" s="219"/>
      <c r="C101" s="4"/>
      <c r="D101" s="4"/>
      <c r="E101" s="4"/>
      <c r="F101" s="4"/>
      <c r="G101" s="4"/>
      <c r="H101" s="4"/>
      <c r="I101" s="4"/>
      <c r="J101" s="4"/>
      <c r="K101" s="4"/>
      <c r="L101" s="4"/>
      <c r="M101" s="4"/>
      <c r="N101" s="4"/>
      <c r="O101" s="4"/>
      <c r="P101" s="4"/>
      <c r="Q101" s="4"/>
      <c r="R101" s="4"/>
      <c r="S101" s="4"/>
      <c r="T101" s="4"/>
    </row>
    <row r="102" spans="1:22" ht="15" customHeight="1">
      <c r="A102" s="4"/>
      <c r="B102" s="3" t="str">
        <f>VLOOKUP(B103,TranslationTable,3,FALSE)</f>
        <v>关于纳米颗粒：</v>
      </c>
      <c r="C102" s="4"/>
      <c r="D102" s="4"/>
      <c r="E102" s="4"/>
      <c r="F102" s="4"/>
      <c r="G102" s="4"/>
      <c r="H102" s="4"/>
      <c r="I102" s="4"/>
      <c r="J102" s="4"/>
      <c r="K102" s="4"/>
      <c r="L102" s="4"/>
      <c r="M102" s="4"/>
      <c r="N102" s="4"/>
      <c r="O102" s="4"/>
      <c r="P102" s="4"/>
      <c r="Q102" s="4"/>
      <c r="R102" s="4"/>
      <c r="S102" s="4"/>
      <c r="T102" s="4"/>
    </row>
    <row r="103" spans="1:22">
      <c r="A103" s="4"/>
      <c r="B103" s="84" t="s">
        <v>2239</v>
      </c>
      <c r="C103" s="4"/>
      <c r="D103" s="4"/>
      <c r="E103" s="4"/>
      <c r="F103" s="4"/>
      <c r="G103" s="4"/>
      <c r="H103" s="4"/>
      <c r="I103" s="4"/>
      <c r="J103" s="4"/>
      <c r="K103" s="4"/>
      <c r="L103" s="4"/>
      <c r="M103" s="4"/>
      <c r="N103" s="4"/>
      <c r="O103" s="4"/>
      <c r="P103" s="4"/>
      <c r="Q103" s="4"/>
      <c r="R103" s="4"/>
      <c r="S103" s="4"/>
      <c r="T103" s="4"/>
    </row>
    <row r="104" spans="1:22" ht="15" customHeight="1">
      <c r="A104" s="4"/>
      <c r="B104" s="39" t="str">
        <f>VLOOKUP(B105,TranslationTable,3,FALSE)</f>
        <v>材料的尺寸是多少？</v>
      </c>
      <c r="C104" s="4"/>
      <c r="D104" s="4"/>
      <c r="E104" s="4"/>
      <c r="F104" s="4"/>
      <c r="G104" s="4"/>
      <c r="H104" s="4"/>
      <c r="I104" s="4"/>
      <c r="J104" s="4"/>
      <c r="K104" s="4"/>
      <c r="L104" s="4"/>
      <c r="M104" s="4"/>
      <c r="N104" s="4"/>
      <c r="O104" s="4"/>
      <c r="P104" s="343"/>
      <c r="Q104" s="344"/>
      <c r="R104" s="344"/>
      <c r="S104" s="345"/>
      <c r="T104" s="4"/>
    </row>
    <row r="105" spans="1:22">
      <c r="A105" s="4"/>
      <c r="B105" s="219" t="s">
        <v>2226</v>
      </c>
      <c r="C105" s="4"/>
      <c r="D105" s="4"/>
      <c r="E105" s="4"/>
      <c r="F105" s="4"/>
      <c r="G105" s="4"/>
      <c r="H105" s="4"/>
      <c r="I105" s="4"/>
      <c r="J105" s="4"/>
      <c r="K105" s="4"/>
      <c r="L105" s="4"/>
      <c r="M105" s="4"/>
      <c r="N105" s="4"/>
      <c r="O105" s="4"/>
      <c r="P105" s="346"/>
      <c r="Q105" s="347"/>
      <c r="R105" s="347"/>
      <c r="S105" s="348"/>
      <c r="T105" s="4"/>
    </row>
    <row r="106" spans="1:22" ht="15" customHeight="1">
      <c r="A106" s="4"/>
      <c r="B106" s="39" t="str">
        <f>VLOOKUP(B107,TranslationTable,3,FALSE)</f>
        <v>长宽比是多少？</v>
      </c>
      <c r="C106" s="4"/>
      <c r="D106" s="4"/>
      <c r="E106" s="4"/>
      <c r="F106" s="4"/>
      <c r="G106" s="4"/>
      <c r="H106" s="4"/>
      <c r="I106" s="4"/>
      <c r="J106" s="4"/>
      <c r="K106" s="4"/>
      <c r="L106" s="4"/>
      <c r="M106" s="4"/>
      <c r="N106" s="4"/>
      <c r="O106" s="4"/>
      <c r="P106" s="343"/>
      <c r="Q106" s="344"/>
      <c r="R106" s="344"/>
      <c r="S106" s="345"/>
      <c r="T106" s="4"/>
    </row>
    <row r="107" spans="1:22">
      <c r="A107" s="4"/>
      <c r="B107" s="219" t="s">
        <v>2227</v>
      </c>
      <c r="C107" s="4"/>
      <c r="D107" s="4"/>
      <c r="E107" s="4"/>
      <c r="F107" s="4"/>
      <c r="G107" s="4"/>
      <c r="H107" s="4"/>
      <c r="I107" s="4"/>
      <c r="J107" s="4"/>
      <c r="K107" s="4"/>
      <c r="L107" s="4"/>
      <c r="M107" s="4"/>
      <c r="N107" s="4"/>
      <c r="O107" s="4"/>
      <c r="P107" s="346"/>
      <c r="Q107" s="347"/>
      <c r="R107" s="347"/>
      <c r="S107" s="348"/>
      <c r="T107" s="4"/>
    </row>
    <row r="108" spans="1:22" ht="15">
      <c r="A108" s="4"/>
      <c r="B108" s="39" t="str">
        <f>VLOOKUP(B109,TranslationTable,3,FALSE)</f>
        <v>粒子的形状是什么？</v>
      </c>
      <c r="C108" s="4"/>
      <c r="D108" s="4"/>
      <c r="E108" s="4"/>
      <c r="F108" s="4"/>
      <c r="G108" s="4"/>
      <c r="H108" s="4"/>
      <c r="I108" s="4"/>
      <c r="J108" s="4"/>
      <c r="K108" s="4"/>
      <c r="L108" s="4"/>
      <c r="M108" s="4"/>
      <c r="N108" s="4"/>
      <c r="O108" s="4"/>
      <c r="P108" s="343" t="s">
        <v>576</v>
      </c>
      <c r="Q108" s="344"/>
      <c r="R108" s="344"/>
      <c r="S108" s="345"/>
      <c r="T108" s="4"/>
    </row>
    <row r="109" spans="1:22" ht="30" customHeight="1">
      <c r="A109" s="4"/>
      <c r="B109" s="219" t="s">
        <v>2228</v>
      </c>
      <c r="C109" s="4"/>
      <c r="D109" s="4"/>
      <c r="E109" s="4"/>
      <c r="F109" s="4"/>
      <c r="G109" s="4"/>
      <c r="H109" s="4"/>
      <c r="I109" s="4"/>
      <c r="J109" s="4"/>
      <c r="K109" s="4"/>
      <c r="L109" s="4"/>
      <c r="M109" s="4"/>
      <c r="N109" s="4"/>
      <c r="O109" s="4"/>
      <c r="P109" s="346"/>
      <c r="Q109" s="347"/>
      <c r="R109" s="347"/>
      <c r="S109" s="348"/>
      <c r="T109" s="4"/>
    </row>
    <row r="110" spans="1:22" ht="15" customHeight="1">
      <c r="A110" s="4"/>
      <c r="B110" s="223" t="str">
        <f>VLOOKUP(B111,TranslationTable,3,FALSE)</f>
        <v>如果选择其他，请描述粒子形状：</v>
      </c>
      <c r="C110" s="4"/>
      <c r="D110" s="4"/>
      <c r="E110" s="4"/>
      <c r="F110" s="4"/>
      <c r="G110" s="4"/>
      <c r="H110" s="4"/>
      <c r="I110" s="4"/>
      <c r="J110" s="4"/>
      <c r="K110" s="4"/>
      <c r="L110" s="4"/>
      <c r="M110" s="4"/>
      <c r="N110" s="4"/>
      <c r="O110" s="4"/>
      <c r="P110" s="343"/>
      <c r="Q110" s="344"/>
      <c r="R110" s="344"/>
      <c r="S110" s="345"/>
      <c r="T110" s="4"/>
      <c r="V110" s="85" t="str">
        <f>IF(ISNUMBER(SEARCH("*other*",P108)),"1","")</f>
        <v/>
      </c>
    </row>
    <row r="111" spans="1:22">
      <c r="A111" s="4"/>
      <c r="B111" s="224" t="s">
        <v>2267</v>
      </c>
      <c r="C111" s="4"/>
      <c r="D111" s="4"/>
      <c r="E111" s="4"/>
      <c r="F111" s="4"/>
      <c r="G111" s="4"/>
      <c r="H111" s="4"/>
      <c r="I111" s="4"/>
      <c r="J111" s="4"/>
      <c r="K111" s="4"/>
      <c r="L111" s="4"/>
      <c r="M111" s="4"/>
      <c r="N111" s="4"/>
      <c r="O111" s="4"/>
      <c r="P111" s="346"/>
      <c r="Q111" s="347"/>
      <c r="R111" s="347"/>
      <c r="S111" s="348"/>
      <c r="T111" s="4"/>
    </row>
    <row r="112" spans="1:22" ht="15" customHeight="1">
      <c r="A112" s="4"/>
      <c r="B112" s="415" t="str">
        <f>VLOOKUP(B113,TranslationTable,3,FALSE)</f>
        <v>材料是粒子（未结合），聚集（强烈结合或融合）还是团聚（弱结合）？</v>
      </c>
      <c r="C112" s="415"/>
      <c r="D112" s="415"/>
      <c r="E112" s="415"/>
      <c r="F112" s="415"/>
      <c r="G112" s="415"/>
      <c r="H112" s="415"/>
      <c r="I112" s="415"/>
      <c r="J112" s="415"/>
      <c r="K112" s="415"/>
      <c r="L112" s="415"/>
      <c r="M112" s="415"/>
      <c r="N112" s="415"/>
      <c r="O112" s="430"/>
      <c r="P112" s="343" t="s">
        <v>576</v>
      </c>
      <c r="Q112" s="344"/>
      <c r="R112" s="344"/>
      <c r="S112" s="345"/>
      <c r="T112" s="4"/>
    </row>
    <row r="113" spans="1:22" ht="28.15" customHeight="1">
      <c r="A113" s="4"/>
      <c r="B113" s="417" t="s">
        <v>2256</v>
      </c>
      <c r="C113" s="417"/>
      <c r="D113" s="417"/>
      <c r="E113" s="417"/>
      <c r="F113" s="417"/>
      <c r="G113" s="417"/>
      <c r="H113" s="417"/>
      <c r="I113" s="417"/>
      <c r="J113" s="417"/>
      <c r="K113" s="417"/>
      <c r="L113" s="417"/>
      <c r="M113" s="417"/>
      <c r="N113" s="417"/>
      <c r="O113" s="431"/>
      <c r="P113" s="346"/>
      <c r="Q113" s="347"/>
      <c r="R113" s="347"/>
      <c r="S113" s="348"/>
      <c r="T113" s="4"/>
    </row>
    <row r="114" spans="1:22" ht="15" customHeight="1">
      <c r="A114" s="4"/>
      <c r="B114" s="415" t="str">
        <f>VLOOKUP(B115,TranslationTable,3,FALSE)</f>
        <v>材料的粉尘水平是多少（可能释放到空气中）？</v>
      </c>
      <c r="C114" s="415"/>
      <c r="D114" s="415"/>
      <c r="E114" s="415"/>
      <c r="F114" s="415"/>
      <c r="G114" s="415"/>
      <c r="H114" s="415"/>
      <c r="I114" s="415"/>
      <c r="J114" s="415"/>
      <c r="K114" s="415"/>
      <c r="L114" s="415"/>
      <c r="M114" s="415"/>
      <c r="N114" s="415"/>
      <c r="O114" s="430"/>
      <c r="P114" s="343" t="s">
        <v>576</v>
      </c>
      <c r="Q114" s="344"/>
      <c r="R114" s="344"/>
      <c r="S114" s="345"/>
      <c r="T114" s="4"/>
    </row>
    <row r="115" spans="1:22">
      <c r="A115" s="4"/>
      <c r="B115" s="219" t="s">
        <v>2257</v>
      </c>
      <c r="C115" s="4"/>
      <c r="D115" s="4"/>
      <c r="E115" s="4"/>
      <c r="F115" s="4"/>
      <c r="G115" s="4"/>
      <c r="H115" s="4"/>
      <c r="I115" s="4"/>
      <c r="J115" s="4"/>
      <c r="K115" s="4"/>
      <c r="L115" s="4"/>
      <c r="M115" s="4"/>
      <c r="N115" s="4"/>
      <c r="O115" s="4"/>
      <c r="P115" s="346"/>
      <c r="Q115" s="347"/>
      <c r="R115" s="347"/>
      <c r="S115" s="348"/>
      <c r="T115" s="4"/>
    </row>
    <row r="116" spans="1:22" ht="15">
      <c r="A116" s="4"/>
      <c r="B116" s="39" t="str">
        <f>VLOOKUP(B117,TranslationTable,3,FALSE)</f>
        <v>描述粒子的表面处理：</v>
      </c>
      <c r="C116" s="4"/>
      <c r="D116" s="4"/>
      <c r="E116" s="4"/>
      <c r="F116" s="4"/>
      <c r="G116" s="4"/>
      <c r="H116" s="4"/>
      <c r="I116" s="4"/>
      <c r="J116" s="4"/>
      <c r="K116" s="4"/>
      <c r="L116" s="4"/>
      <c r="M116" s="4"/>
      <c r="N116" s="4"/>
      <c r="O116" s="4"/>
      <c r="P116" s="343" t="s">
        <v>576</v>
      </c>
      <c r="Q116" s="344"/>
      <c r="R116" s="344"/>
      <c r="S116" s="345"/>
      <c r="T116" s="4"/>
    </row>
    <row r="117" spans="1:22" ht="30" customHeight="1">
      <c r="A117" s="4"/>
      <c r="B117" s="219" t="s">
        <v>2268</v>
      </c>
      <c r="C117" s="4"/>
      <c r="D117" s="4"/>
      <c r="E117" s="4"/>
      <c r="F117" s="4"/>
      <c r="G117" s="4"/>
      <c r="H117" s="4"/>
      <c r="I117" s="4"/>
      <c r="J117" s="4"/>
      <c r="K117" s="4"/>
      <c r="L117" s="4"/>
      <c r="M117" s="4"/>
      <c r="N117" s="4"/>
      <c r="O117" s="4"/>
      <c r="P117" s="346"/>
      <c r="Q117" s="347"/>
      <c r="R117" s="347"/>
      <c r="S117" s="348"/>
      <c r="T117" s="4"/>
    </row>
    <row r="118" spans="1:22" ht="15" customHeight="1">
      <c r="A118" s="4"/>
      <c r="B118" s="223" t="str">
        <f>VLOOKUP(B119,TranslationTable,3,FALSE)</f>
        <v>如果选择其他，请描述粒子的表面处理：</v>
      </c>
      <c r="C118" s="4"/>
      <c r="D118" s="4"/>
      <c r="E118" s="4"/>
      <c r="F118" s="4"/>
      <c r="G118" s="4"/>
      <c r="H118" s="4"/>
      <c r="I118" s="4"/>
      <c r="J118" s="4"/>
      <c r="K118" s="4"/>
      <c r="L118" s="4"/>
      <c r="M118" s="4"/>
      <c r="N118" s="4"/>
      <c r="O118" s="4"/>
      <c r="P118" s="343"/>
      <c r="Q118" s="344"/>
      <c r="R118" s="344"/>
      <c r="S118" s="345"/>
      <c r="T118" s="4"/>
      <c r="V118" s="85" t="str">
        <f>IF(ISNUMBER(SEARCH("*other*",P116)),"1","")</f>
        <v/>
      </c>
    </row>
    <row r="119" spans="1:22">
      <c r="A119" s="4"/>
      <c r="B119" s="224" t="s">
        <v>2269</v>
      </c>
      <c r="C119" s="4"/>
      <c r="D119" s="4"/>
      <c r="E119" s="4"/>
      <c r="F119" s="4"/>
      <c r="G119" s="4"/>
      <c r="H119" s="4"/>
      <c r="I119" s="4"/>
      <c r="J119" s="4"/>
      <c r="K119" s="4"/>
      <c r="L119" s="4"/>
      <c r="M119" s="4"/>
      <c r="N119" s="4"/>
      <c r="O119" s="4"/>
      <c r="P119" s="346"/>
      <c r="Q119" s="347"/>
      <c r="R119" s="347"/>
      <c r="S119" s="348"/>
      <c r="T119" s="4"/>
    </row>
    <row r="120" spans="1:22" ht="30" customHeight="1">
      <c r="A120" s="4"/>
      <c r="B120" s="415" t="str">
        <f>VLOOKUP(B121,TranslationTable,3,FALSE)</f>
        <v>用来测量粒度分布的方法是什么？</v>
      </c>
      <c r="C120" s="415"/>
      <c r="D120" s="415"/>
      <c r="E120" s="415"/>
      <c r="F120" s="415"/>
      <c r="G120" s="415"/>
      <c r="H120" s="415"/>
      <c r="I120" s="415"/>
      <c r="J120" s="415"/>
      <c r="K120" s="415"/>
      <c r="L120" s="415"/>
      <c r="M120" s="415"/>
      <c r="N120" s="415"/>
      <c r="O120" s="430"/>
      <c r="P120" s="343" t="s">
        <v>576</v>
      </c>
      <c r="Q120" s="344"/>
      <c r="R120" s="344"/>
      <c r="S120" s="345"/>
      <c r="T120" s="4"/>
    </row>
    <row r="121" spans="1:22" ht="30" customHeight="1">
      <c r="A121" s="4"/>
      <c r="B121" s="219" t="s">
        <v>2288</v>
      </c>
      <c r="C121" s="4"/>
      <c r="D121" s="4"/>
      <c r="E121" s="4"/>
      <c r="F121" s="4"/>
      <c r="G121" s="4"/>
      <c r="H121" s="4"/>
      <c r="I121" s="4"/>
      <c r="J121" s="4"/>
      <c r="K121" s="4"/>
      <c r="L121" s="4"/>
      <c r="M121" s="4"/>
      <c r="N121" s="4"/>
      <c r="O121" s="4"/>
      <c r="P121" s="346"/>
      <c r="Q121" s="347"/>
      <c r="R121" s="347"/>
      <c r="S121" s="348"/>
      <c r="T121" s="4"/>
    </row>
    <row r="122" spans="1:22" ht="15" customHeight="1">
      <c r="A122" s="4"/>
      <c r="B122" s="223" t="str">
        <f>VLOOKUP(B123,TranslationTable,3,FALSE)</f>
        <v>如果选择其他，请描述分析：</v>
      </c>
      <c r="C122" s="4"/>
      <c r="D122" s="4"/>
      <c r="E122" s="4"/>
      <c r="F122" s="4"/>
      <c r="G122" s="4"/>
      <c r="H122" s="4"/>
      <c r="I122" s="4"/>
      <c r="J122" s="4"/>
      <c r="K122" s="4"/>
      <c r="L122" s="4"/>
      <c r="M122" s="4"/>
      <c r="N122" s="4"/>
      <c r="O122" s="4"/>
      <c r="P122" s="343"/>
      <c r="Q122" s="344"/>
      <c r="R122" s="344"/>
      <c r="S122" s="345"/>
      <c r="T122" s="4"/>
      <c r="V122" s="85" t="str">
        <f>IF(ISNUMBER(SEARCH("*other*",P120)),"1","")</f>
        <v/>
      </c>
    </row>
    <row r="123" spans="1:22">
      <c r="A123" s="4"/>
      <c r="B123" s="224" t="s">
        <v>2302</v>
      </c>
      <c r="C123" s="4"/>
      <c r="D123" s="4"/>
      <c r="E123" s="4"/>
      <c r="F123" s="4"/>
      <c r="G123" s="4"/>
      <c r="H123" s="4"/>
      <c r="I123" s="4"/>
      <c r="J123" s="4"/>
      <c r="K123" s="4"/>
      <c r="L123" s="4"/>
      <c r="M123" s="4"/>
      <c r="N123" s="4"/>
      <c r="O123" s="4"/>
      <c r="P123" s="346"/>
      <c r="Q123" s="347"/>
      <c r="R123" s="347"/>
      <c r="S123" s="348"/>
      <c r="T123" s="4"/>
    </row>
    <row r="124" spans="1:22" ht="15">
      <c r="A124" s="4"/>
      <c r="B124" s="39" t="str">
        <f>VLOOKUP(B125,TranslationTable,3,FALSE)</f>
        <v>分析之前是否形成了稳定的分散体？</v>
      </c>
      <c r="C124" s="4"/>
      <c r="D124" s="4"/>
      <c r="E124" s="4"/>
      <c r="F124" s="4"/>
      <c r="G124" s="4"/>
      <c r="H124" s="4"/>
      <c r="I124" s="4"/>
      <c r="J124" s="4"/>
      <c r="K124" s="4"/>
      <c r="L124" s="4"/>
      <c r="M124" s="4"/>
      <c r="N124" s="4"/>
      <c r="O124" s="4"/>
      <c r="P124" s="343" t="s">
        <v>576</v>
      </c>
      <c r="Q124" s="344"/>
      <c r="R124" s="344"/>
      <c r="S124" s="345"/>
      <c r="T124" s="4"/>
    </row>
    <row r="125" spans="1:22">
      <c r="A125" s="4"/>
      <c r="B125" s="219" t="s">
        <v>2289</v>
      </c>
      <c r="C125" s="4"/>
      <c r="D125" s="4"/>
      <c r="E125" s="4"/>
      <c r="F125" s="4"/>
      <c r="G125" s="4"/>
      <c r="H125" s="4"/>
      <c r="I125" s="4"/>
      <c r="J125" s="4"/>
      <c r="K125" s="4"/>
      <c r="L125" s="4"/>
      <c r="M125" s="4"/>
      <c r="N125" s="4"/>
      <c r="O125" s="4"/>
      <c r="P125" s="346"/>
      <c r="Q125" s="347"/>
      <c r="R125" s="347"/>
      <c r="S125" s="348"/>
      <c r="T125" s="4"/>
    </row>
    <row r="126" spans="1:22" ht="15">
      <c r="A126" s="4"/>
      <c r="B126" s="39" t="str">
        <f>VLOOKUP(B127,TranslationTable,3,FALSE)</f>
        <v>用什么方法测量成分？</v>
      </c>
      <c r="C126" s="4"/>
      <c r="D126" s="4"/>
      <c r="E126" s="4"/>
      <c r="F126" s="4"/>
      <c r="G126" s="4"/>
      <c r="H126" s="4"/>
      <c r="I126" s="4"/>
      <c r="J126" s="4"/>
      <c r="K126" s="4"/>
      <c r="L126" s="4"/>
      <c r="M126" s="4"/>
      <c r="N126" s="4"/>
      <c r="O126" s="4"/>
      <c r="P126" s="343" t="s">
        <v>576</v>
      </c>
      <c r="Q126" s="344"/>
      <c r="R126" s="344"/>
      <c r="S126" s="345"/>
      <c r="T126" s="4"/>
    </row>
    <row r="127" spans="1:22" ht="60" customHeight="1">
      <c r="A127" s="4"/>
      <c r="B127" s="219" t="s">
        <v>2290</v>
      </c>
      <c r="C127" s="4"/>
      <c r="D127" s="4"/>
      <c r="E127" s="4"/>
      <c r="F127" s="4"/>
      <c r="G127" s="4"/>
      <c r="H127" s="4"/>
      <c r="I127" s="4"/>
      <c r="J127" s="4"/>
      <c r="K127" s="4"/>
      <c r="L127" s="4"/>
      <c r="M127" s="4"/>
      <c r="N127" s="4"/>
      <c r="O127" s="4"/>
      <c r="P127" s="346"/>
      <c r="Q127" s="347"/>
      <c r="R127" s="347"/>
      <c r="S127" s="348"/>
      <c r="T127" s="4"/>
    </row>
    <row r="128" spans="1:22" ht="15" customHeight="1">
      <c r="A128" s="4"/>
      <c r="B128" s="223" t="str">
        <f>VLOOKUP(B129,TranslationTable,3,FALSE)</f>
        <v>如果选择其他，请描述分析：</v>
      </c>
      <c r="C128" s="4"/>
      <c r="D128" s="4"/>
      <c r="E128" s="4"/>
      <c r="F128" s="4"/>
      <c r="G128" s="4"/>
      <c r="H128" s="4"/>
      <c r="I128" s="4"/>
      <c r="J128" s="4"/>
      <c r="K128" s="4"/>
      <c r="L128" s="4"/>
      <c r="M128" s="4"/>
      <c r="N128" s="4"/>
      <c r="O128" s="4"/>
      <c r="P128" s="343"/>
      <c r="Q128" s="344"/>
      <c r="R128" s="344"/>
      <c r="S128" s="345"/>
      <c r="T128" s="4"/>
      <c r="V128" s="85" t="str">
        <f>IF(ISNUMBER(SEARCH("*other*",P126)),"1","")</f>
        <v/>
      </c>
    </row>
    <row r="129" spans="1:20">
      <c r="A129" s="4"/>
      <c r="B129" s="224" t="s">
        <v>2302</v>
      </c>
      <c r="C129" s="4"/>
      <c r="D129" s="4"/>
      <c r="E129" s="4"/>
      <c r="F129" s="4"/>
      <c r="G129" s="4"/>
      <c r="H129" s="4"/>
      <c r="I129" s="4"/>
      <c r="J129" s="4"/>
      <c r="K129" s="4"/>
      <c r="L129" s="4"/>
      <c r="M129" s="4"/>
      <c r="N129" s="4"/>
      <c r="O129" s="4"/>
      <c r="P129" s="346"/>
      <c r="Q129" s="347"/>
      <c r="R129" s="347"/>
      <c r="S129" s="348"/>
      <c r="T129" s="4"/>
    </row>
    <row r="140" spans="1:20" ht="6.95" customHeight="1"/>
    <row r="143" spans="1:20" ht="14.25" customHeight="1"/>
    <row r="144" spans="1:20" ht="14.25" customHeight="1"/>
    <row r="145" spans="22:22" ht="14.25" customHeight="1"/>
    <row r="149" spans="22:22" ht="15" customHeight="1"/>
    <row r="151" spans="22:22" s="79" customFormat="1" ht="6.95" customHeight="1">
      <c r="V151" s="222"/>
    </row>
    <row r="152" spans="22:22" ht="15" customHeight="1"/>
    <row r="154" spans="22:22" ht="14.45" customHeight="1"/>
    <row r="155" spans="22:22" ht="14.45" customHeight="1"/>
    <row r="159" spans="22:22" ht="14.45" customHeight="1"/>
    <row r="160" spans="22:22" ht="14.45" customHeight="1"/>
  </sheetData>
  <sheetProtection algorithmName="SHA-512" hashValue="yoFkqCyHKd5uX2sFgtifObhN2r7xT1w9odmPb8Pzvi0SzIaBqOH8O+BQNNuTGvebaAaarXhdqhsUJhDdJjx5vA==" saltValue="L7oO4az1kDVwmpGwwFiztA==" spinCount="100000" sheet="1" selectLockedCells="1"/>
  <mergeCells count="86">
    <mergeCell ref="A6:T6"/>
    <mergeCell ref="B112:O112"/>
    <mergeCell ref="B114:O114"/>
    <mergeCell ref="B113:O113"/>
    <mergeCell ref="B120:O120"/>
    <mergeCell ref="B93:O93"/>
    <mergeCell ref="B56:S57"/>
    <mergeCell ref="K45:O46"/>
    <mergeCell ref="K47:O48"/>
    <mergeCell ref="B69:N69"/>
    <mergeCell ref="B70:N70"/>
    <mergeCell ref="B54:S54"/>
    <mergeCell ref="P95:S96"/>
    <mergeCell ref="O69:S70"/>
    <mergeCell ref="B87:S87"/>
    <mergeCell ref="I88:O89"/>
    <mergeCell ref="I90:O91"/>
    <mergeCell ref="P93:S94"/>
    <mergeCell ref="B71:N71"/>
    <mergeCell ref="B72:N72"/>
    <mergeCell ref="B82:S82"/>
    <mergeCell ref="O73:S74"/>
    <mergeCell ref="O75:S76"/>
    <mergeCell ref="C76:N76"/>
    <mergeCell ref="C75:N75"/>
    <mergeCell ref="C74:N74"/>
    <mergeCell ref="I32:O33"/>
    <mergeCell ref="B83:E84"/>
    <mergeCell ref="B78:S78"/>
    <mergeCell ref="I34:O35"/>
    <mergeCell ref="P32:R33"/>
    <mergeCell ref="P34:R35"/>
    <mergeCell ref="P37:S38"/>
    <mergeCell ref="B65:S65"/>
    <mergeCell ref="B66:S67"/>
    <mergeCell ref="B64:S64"/>
    <mergeCell ref="B40:S40"/>
    <mergeCell ref="B41:S41"/>
    <mergeCell ref="B81:S81"/>
    <mergeCell ref="P43:S43"/>
    <mergeCell ref="P44:S44"/>
    <mergeCell ref="P49:S50"/>
    <mergeCell ref="A4:T4"/>
    <mergeCell ref="B9:S9"/>
    <mergeCell ref="A3:P3"/>
    <mergeCell ref="A2:Q2"/>
    <mergeCell ref="B79:S79"/>
    <mergeCell ref="P22:S23"/>
    <mergeCell ref="P24:S25"/>
    <mergeCell ref="I14:O15"/>
    <mergeCell ref="I16:O17"/>
    <mergeCell ref="I18:O19"/>
    <mergeCell ref="I22:O23"/>
    <mergeCell ref="I24:O25"/>
    <mergeCell ref="C73:N73"/>
    <mergeCell ref="K49:O50"/>
    <mergeCell ref="P45:S46"/>
    <mergeCell ref="P47:S48"/>
    <mergeCell ref="P97:S98"/>
    <mergeCell ref="P99:S100"/>
    <mergeCell ref="P104:S105"/>
    <mergeCell ref="B10:S10"/>
    <mergeCell ref="I12:O12"/>
    <mergeCell ref="I13:O13"/>
    <mergeCell ref="P12:S12"/>
    <mergeCell ref="P13:S13"/>
    <mergeCell ref="I28:O29"/>
    <mergeCell ref="P14:S15"/>
    <mergeCell ref="P28:S29"/>
    <mergeCell ref="I30:O31"/>
    <mergeCell ref="P30:S31"/>
    <mergeCell ref="P16:S17"/>
    <mergeCell ref="P18:S19"/>
    <mergeCell ref="K51:O52"/>
    <mergeCell ref="P106:S107"/>
    <mergeCell ref="P108:S109"/>
    <mergeCell ref="P110:S111"/>
    <mergeCell ref="P112:S113"/>
    <mergeCell ref="P114:S115"/>
    <mergeCell ref="P126:S127"/>
    <mergeCell ref="P128:S129"/>
    <mergeCell ref="P116:S117"/>
    <mergeCell ref="P118:S119"/>
    <mergeCell ref="P120:S121"/>
    <mergeCell ref="P122:S123"/>
    <mergeCell ref="P124:S125"/>
  </mergeCells>
  <conditionalFormatting sqref="A4">
    <cfRule type="containsText" dxfId="205" priority="23" operator="containsText" text="January 00 1900">
      <formula>NOT(ISERROR(SEARCH("January 00 1900",A4)))</formula>
    </cfRule>
    <cfRule type="cellIs" dxfId="204" priority="24" operator="equal">
      <formula>0</formula>
    </cfRule>
  </conditionalFormatting>
  <conditionalFormatting sqref="H20:S20">
    <cfRule type="expression" dxfId="203" priority="19">
      <formula>($H20=0)</formula>
    </cfRule>
  </conditionalFormatting>
  <conditionalFormatting sqref="H26:H27">
    <cfRule type="expression" dxfId="202" priority="18">
      <formula>($H26=0)</formula>
    </cfRule>
  </conditionalFormatting>
  <conditionalFormatting sqref="I26:I27">
    <cfRule type="expression" dxfId="201" priority="17">
      <formula>($H26=0)</formula>
    </cfRule>
  </conditionalFormatting>
  <conditionalFormatting sqref="H26">
    <cfRule type="expression" dxfId="200" priority="16">
      <formula>$H26=0</formula>
    </cfRule>
  </conditionalFormatting>
  <conditionalFormatting sqref="I21:O21">
    <cfRule type="expression" dxfId="199" priority="15">
      <formula>($H21=0)</formula>
    </cfRule>
  </conditionalFormatting>
  <conditionalFormatting sqref="A66">
    <cfRule type="containsText" dxfId="198" priority="14" operator="containsText" text=", , January 00 1900">
      <formula>NOT(ISERROR(SEARCH(", , January 00 1900",A66)))</formula>
    </cfRule>
  </conditionalFormatting>
  <conditionalFormatting sqref="P110:S111">
    <cfRule type="expression" dxfId="197" priority="13">
      <formula>$V$110&lt;&gt;"1"</formula>
    </cfRule>
  </conditionalFormatting>
  <conditionalFormatting sqref="P118:S119">
    <cfRule type="expression" dxfId="196" priority="12">
      <formula>$V$118&lt;&gt;"1"</formula>
    </cfRule>
  </conditionalFormatting>
  <conditionalFormatting sqref="P122:S123">
    <cfRule type="expression" dxfId="195" priority="11">
      <formula>$V$122&lt;&gt;"1"</formula>
    </cfRule>
  </conditionalFormatting>
  <conditionalFormatting sqref="P128:S129">
    <cfRule type="expression" dxfId="194" priority="10">
      <formula>$V$128&lt;&gt;"1"</formula>
    </cfRule>
  </conditionalFormatting>
  <conditionalFormatting sqref="B110">
    <cfRule type="expression" dxfId="193" priority="8">
      <formula>$V$110="1"</formula>
    </cfRule>
  </conditionalFormatting>
  <conditionalFormatting sqref="B118">
    <cfRule type="expression" dxfId="192" priority="7">
      <formula>$V$118="1"</formula>
    </cfRule>
  </conditionalFormatting>
  <conditionalFormatting sqref="B122">
    <cfRule type="expression" dxfId="191" priority="6">
      <formula>$V$122="1"</formula>
    </cfRule>
  </conditionalFormatting>
  <conditionalFormatting sqref="B111">
    <cfRule type="expression" dxfId="190" priority="5">
      <formula>$V$110="1"</formula>
    </cfRule>
  </conditionalFormatting>
  <conditionalFormatting sqref="B119">
    <cfRule type="expression" dxfId="189" priority="4">
      <formula>$V$118="1"</formula>
    </cfRule>
  </conditionalFormatting>
  <conditionalFormatting sqref="B129">
    <cfRule type="expression" dxfId="188" priority="3">
      <formula>$V$128="1"</formula>
    </cfRule>
  </conditionalFormatting>
  <conditionalFormatting sqref="B128">
    <cfRule type="expression" dxfId="187" priority="2">
      <formula>$V$128="1"</formula>
    </cfRule>
  </conditionalFormatting>
  <conditionalFormatting sqref="B123">
    <cfRule type="expression" dxfId="186" priority="1">
      <formula>$V$122="1"</formula>
    </cfRule>
  </conditionalFormatting>
  <dataValidations count="7">
    <dataValidation type="decimal" operator="greaterThan" allowBlank="1" showInputMessage="1" showErrorMessage="1" sqref="J21:O21 J27:O27 I14:O15">
      <formula1>0</formula1>
    </dataValidation>
    <dataValidation type="decimal" operator="greaterThanOrEqual" allowBlank="1" showInputMessage="1" showErrorMessage="1" sqref="I28:O29 I46:J46 K49 K45 K47">
      <formula1>-500</formula1>
    </dataValidation>
    <dataValidation type="decimal" operator="greaterThanOrEqual" allowBlank="1" showInputMessage="1" showErrorMessage="1" sqref="I16:O19 I22:O25">
      <formula1>0</formula1>
    </dataValidation>
    <dataValidation type="list" allowBlank="1" showInputMessage="1" showErrorMessage="1" sqref="P108:S109">
      <formula1>DropDownNanoShapeTRANS</formula1>
    </dataValidation>
    <dataValidation type="list" allowBlank="1" showInputMessage="1" showErrorMessage="1" sqref="P112:S113">
      <formula1>DropDownNanoBondTRANS</formula1>
    </dataValidation>
    <dataValidation type="list" allowBlank="1" showInputMessage="1" showErrorMessage="1" sqref="P114:S115">
      <formula1>DropDownNanoDustTRANS</formula1>
    </dataValidation>
    <dataValidation type="decimal" allowBlank="1" showInputMessage="1" showErrorMessage="1" sqref="O73">
      <formula1>0</formula1>
      <formula2>100000</formula2>
    </dataValidation>
  </dataValidations>
  <hyperlinks>
    <hyperlink ref="A6" r:id="rId1" display="http://corporate.ppg.com/Purchasing/Raw-Material-Introduction-Process.aspx"/>
  </hyperlinks>
  <printOptions horizontalCentered="1"/>
  <pageMargins left="0.25" right="0.25" top="0.5" bottom="0.25" header="0.3" footer="0.3"/>
  <pageSetup orientation="portrait" r:id="rId2"/>
  <rowBreaks count="4" manualBreakCount="4">
    <brk id="39" max="16383" man="1"/>
    <brk id="77" max="16383" man="1"/>
    <brk id="100" max="16383" man="1"/>
    <brk id="136" max="16383" man="1"/>
  </rowBreaks>
  <colBreaks count="1" manualBreakCount="1">
    <brk id="20" max="1048575" man="1"/>
  </colBreaks>
  <drawing r:id="rId3"/>
  <legacyDrawing r:id="rId4"/>
  <oleObjects>
    <mc:AlternateContent xmlns:mc="http://schemas.openxmlformats.org/markup-compatibility/2006">
      <mc:Choice Requires="x14">
        <oleObject progId="Document" dvAspect="DVASPECT_ICON" shapeId="20517" r:id="rId5">
          <objectPr defaultSize="0" r:id="rId6">
            <anchor moveWithCells="1">
              <from>
                <xdr:col>7</xdr:col>
                <xdr:colOff>285750</xdr:colOff>
                <xdr:row>60</xdr:row>
                <xdr:rowOff>228600</xdr:rowOff>
              </from>
              <to>
                <xdr:col>9</xdr:col>
                <xdr:colOff>342900</xdr:colOff>
                <xdr:row>62</xdr:row>
                <xdr:rowOff>123825</xdr:rowOff>
              </to>
            </anchor>
          </objectPr>
        </oleObject>
      </mc:Choice>
      <mc:Fallback>
        <oleObject progId="Document" dvAspect="DVASPECT_ICON" shapeId="20517" r:id="rId5"/>
      </mc:Fallback>
    </mc:AlternateContent>
  </oleObjects>
  <extLst>
    <ext xmlns:x14="http://schemas.microsoft.com/office/spreadsheetml/2009/9/main" uri="{CCE6A557-97BC-4b89-ADB6-D9C93CAAB3DF}">
      <x14:dataValidations xmlns:xm="http://schemas.microsoft.com/office/excel/2006/main" count="9">
        <x14:dataValidation type="list" allowBlank="1" showInputMessage="1" showErrorMessage="1">
          <x14:formula1>
            <xm:f>Dropdowns!$D$99:$D$101</xm:f>
          </x14:formula1>
          <xm:sqref>K51:O52 B83:E84 P37:S38 P124:S125 O69:S70</xm:sqref>
        </x14:dataValidation>
        <x14:dataValidation type="list" allowBlank="1" showInputMessage="1" showErrorMessage="1">
          <x14:formula1>
            <xm:f>Dropdowns!$D$139:$D$157</xm:f>
          </x14:formula1>
          <xm:sqref>P116:S117</xm:sqref>
        </x14:dataValidation>
        <x14:dataValidation type="list" allowBlank="1" showInputMessage="1" showErrorMessage="1">
          <x14:formula1>
            <xm:f>Dropdowns!$D$56:$D$58</xm:f>
          </x14:formula1>
          <xm:sqref>I30:O31</xm:sqref>
        </x14:dataValidation>
        <x14:dataValidation type="list" allowBlank="1" showInputMessage="1" showErrorMessage="1">
          <x14:formula1>
            <xm:f>Dropdowns!$D$86:$D$89</xm:f>
          </x14:formula1>
          <xm:sqref>P49:S50</xm:sqref>
        </x14:dataValidation>
        <x14:dataValidation type="list" allowBlank="1" showInputMessage="1" showErrorMessage="1">
          <x14:formula1>
            <xm:f>Dropdowns!$D$48:$D$52</xm:f>
          </x14:formula1>
          <xm:sqref>P14:S15</xm:sqref>
        </x14:dataValidation>
        <x14:dataValidation type="list" allowBlank="1" showInputMessage="1" showErrorMessage="1">
          <x14:formula1>
            <xm:f>Dropdowns!$D$93:$D$95</xm:f>
          </x14:formula1>
          <xm:sqref>P28:S29 P45:S48</xm:sqref>
        </x14:dataValidation>
        <x14:dataValidation type="list" allowBlank="1" showInputMessage="1" showErrorMessage="1">
          <x14:formula1>
            <xm:f>Dropdowns!$D$68:$D$75</xm:f>
          </x14:formula1>
          <xm:sqref>I32:O33</xm:sqref>
        </x14:dataValidation>
        <x14:dataValidation type="list" allowBlank="1" showInputMessage="1" showErrorMessage="1">
          <x14:formula1>
            <xm:f>Dropdowns!$D$161:$D$170</xm:f>
          </x14:formula1>
          <xm:sqref>P120:S121</xm:sqref>
        </x14:dataValidation>
        <x14:dataValidation type="list" allowBlank="1" showInputMessage="1" showErrorMessage="1">
          <x14:formula1>
            <xm:f>Dropdowns!$D$174:$D$180</xm:f>
          </x14:formula1>
          <xm:sqref>P126:S127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T119"/>
  <sheetViews>
    <sheetView workbookViewId="0">
      <selection activeCell="A41" sqref="A41"/>
    </sheetView>
  </sheetViews>
  <sheetFormatPr defaultColWidth="4.625" defaultRowHeight="14.25"/>
  <cols>
    <col min="1" max="1" width="21.75" style="70" bestFit="1" customWidth="1"/>
    <col min="2" max="2" width="18.375" style="70" bestFit="1" customWidth="1"/>
    <col min="3" max="3" width="21.375" style="70" bestFit="1" customWidth="1"/>
    <col min="4" max="4" width="24" style="70" bestFit="1" customWidth="1"/>
    <col min="5" max="5" width="18.5" style="70" bestFit="1" customWidth="1"/>
    <col min="6" max="6" width="94.625" style="70" customWidth="1"/>
    <col min="7" max="7" width="12.75" style="70" hidden="1" customWidth="1"/>
    <col min="8" max="8" width="9.875" style="70" hidden="1" customWidth="1"/>
    <col min="9" max="9" width="11.25" style="70" hidden="1" customWidth="1"/>
    <col min="10" max="10" width="8.5" style="70" hidden="1" customWidth="1"/>
    <col min="11" max="11" width="12.875" style="70" hidden="1" customWidth="1"/>
    <col min="12" max="12" width="13.375" style="70" hidden="1" customWidth="1"/>
    <col min="13" max="13" width="4.625" style="85" hidden="1" customWidth="1"/>
    <col min="14" max="14" width="14.5" style="70" hidden="1" customWidth="1"/>
    <col min="15" max="15" width="12.625" style="70" hidden="1" customWidth="1"/>
    <col min="16" max="16" width="13" style="70" hidden="1" customWidth="1"/>
    <col min="17" max="17" width="8.375" style="70" hidden="1" customWidth="1"/>
    <col min="18" max="16384" width="4.625" style="70"/>
  </cols>
  <sheetData>
    <row r="1" spans="1:20" ht="20.25">
      <c r="A1" s="384" t="str">
        <f>VLOOKUP(A2,TranslationTable,3,FALSE)</f>
        <v>C部分：成分信息</v>
      </c>
      <c r="B1" s="384"/>
      <c r="C1" s="384"/>
      <c r="D1" s="384"/>
      <c r="E1" s="187"/>
      <c r="F1" s="86"/>
      <c r="G1" s="86"/>
      <c r="H1" s="86"/>
      <c r="I1" s="86"/>
      <c r="J1" s="86"/>
      <c r="K1" s="86"/>
      <c r="L1" s="86"/>
      <c r="M1" s="133"/>
      <c r="N1" s="86"/>
      <c r="O1" s="86"/>
      <c r="P1" s="86"/>
      <c r="Q1" s="86"/>
      <c r="R1" s="86"/>
      <c r="S1" s="86"/>
      <c r="T1" s="86"/>
    </row>
    <row r="2" spans="1:20" ht="15.75">
      <c r="A2" s="383" t="s">
        <v>696</v>
      </c>
      <c r="B2" s="383"/>
      <c r="C2" s="383"/>
      <c r="D2" s="383"/>
      <c r="E2" s="195"/>
      <c r="F2" s="87"/>
      <c r="G2" s="87"/>
      <c r="H2" s="87"/>
      <c r="I2" s="87"/>
      <c r="J2" s="87"/>
      <c r="K2" s="87"/>
      <c r="L2" s="87"/>
      <c r="M2" s="134"/>
      <c r="N2" s="87"/>
      <c r="O2" s="87"/>
      <c r="P2" s="87"/>
      <c r="Q2" s="87"/>
      <c r="R2" s="87"/>
      <c r="S2" s="87"/>
      <c r="T2" s="87"/>
    </row>
    <row r="3" spans="1:20" ht="15" customHeight="1">
      <c r="A3" s="320" t="str">
        <f>'A - Contact Info'!A4</f>
        <v>, , January 00 1900</v>
      </c>
      <c r="B3" s="320"/>
      <c r="C3" s="320"/>
      <c r="D3" s="320"/>
      <c r="E3" s="320"/>
    </row>
    <row r="4" spans="1:20" ht="3.95" customHeight="1">
      <c r="A4" s="109"/>
      <c r="B4" s="109"/>
      <c r="C4" s="109"/>
      <c r="D4" s="109"/>
      <c r="E4" s="109"/>
    </row>
    <row r="5" spans="1:20" ht="15" customHeight="1">
      <c r="A5" s="233" t="str">
        <f>VLOOKUP(A6,TranslationTable,3,FALSE)</f>
        <v>RMIR培训/常见问题及解答</v>
      </c>
      <c r="B5" s="233"/>
      <c r="C5" s="233"/>
      <c r="D5" s="233"/>
      <c r="E5" s="250"/>
    </row>
    <row r="6" spans="1:20" ht="15" customHeight="1">
      <c r="A6" s="128" t="s">
        <v>783</v>
      </c>
      <c r="B6" s="109"/>
      <c r="C6" s="109"/>
      <c r="D6" s="109"/>
      <c r="E6" s="109"/>
    </row>
    <row r="7" spans="1:20" ht="3.95" customHeight="1">
      <c r="A7" s="126"/>
      <c r="B7" s="109"/>
      <c r="C7" s="109"/>
      <c r="D7" s="109"/>
      <c r="E7" s="109"/>
    </row>
    <row r="8" spans="1:20" ht="80.099999999999994" customHeight="1">
      <c r="A8" s="432" t="str">
        <f>VLOOKUP(A9,TranslationTable,3,FALSE)</f>
        <v>不管成分有无危害性，您需要提供一份完整的产品成分表，该成分表总和必须为100%。并且所有列在产品安全技术说明书上的成分也应列在这里。注意：对于反应产物（比如，树脂），不应列出反应前的成分，而应列出实际提供的成分。如果任何成分是专有的，请在说明中标明，并提供通用名称。任何保密要求必须符合世界上所有国家和地区（包括台湾和欧盟）的允许豁免。粉末颗粒的表面处理也必须包括在内。如果您有任何疑问，请参阅PPG原材料信息申请：常见问题（FAQ）。</v>
      </c>
      <c r="B8" s="432"/>
      <c r="C8" s="432"/>
      <c r="D8" s="432"/>
      <c r="E8" s="432"/>
    </row>
    <row r="9" spans="1:20" ht="12.75" hidden="1" customHeight="1">
      <c r="A9" s="4" t="s">
        <v>413</v>
      </c>
      <c r="B9" s="16"/>
      <c r="C9" s="16"/>
      <c r="D9" s="16"/>
      <c r="E9" s="16"/>
    </row>
    <row r="10" spans="1:20" ht="92.1" customHeight="1">
      <c r="A10" s="443" t="s">
        <v>411</v>
      </c>
      <c r="B10" s="443"/>
      <c r="C10" s="443"/>
      <c r="D10" s="443"/>
      <c r="E10" s="443"/>
    </row>
    <row r="11" spans="1:20" ht="45" customHeight="1">
      <c r="A11" s="445" t="str">
        <f>VLOOKUP(A12,TranslationTable,3,FALSE)</f>
        <v>这是一个提醒 - 为了满足我们的监管和可持续发展目标，如果您的产品中存在任何水平的，甚至是微量的，以下物质必须包括在成分中。</v>
      </c>
      <c r="B11" s="445"/>
      <c r="C11" s="445"/>
      <c r="D11" s="445"/>
      <c r="E11" s="445"/>
    </row>
    <row r="12" spans="1:20" ht="32.25" customHeight="1">
      <c r="A12" s="446" t="s">
        <v>675</v>
      </c>
      <c r="B12" s="446"/>
      <c r="C12" s="446"/>
      <c r="D12" s="446"/>
      <c r="E12" s="446"/>
    </row>
    <row r="13" spans="1:20" ht="12.75" customHeight="1">
      <c r="A13" s="93"/>
      <c r="B13" s="93"/>
      <c r="C13" s="93"/>
      <c r="D13" s="93"/>
      <c r="E13" s="93"/>
    </row>
    <row r="14" spans="1:20" ht="12.75" customHeight="1">
      <c r="A14" s="449" t="str">
        <f>VLOOKUP(A15,TranslationTable,3,FALSE)</f>
        <v>*乙二醇乙醚（EGEE）</v>
      </c>
      <c r="B14" s="449"/>
      <c r="C14" s="445" t="str">
        <f>VLOOKUP(C15,TranslationTable,3,FALSE)</f>
        <v>汞</v>
      </c>
      <c r="D14" s="445"/>
      <c r="E14" s="295"/>
    </row>
    <row r="15" spans="1:20" ht="17.25" customHeight="1">
      <c r="A15" s="448" t="s">
        <v>676</v>
      </c>
      <c r="B15" s="448"/>
      <c r="C15" s="446" t="s">
        <v>688</v>
      </c>
      <c r="D15" s="446"/>
      <c r="E15" s="446"/>
    </row>
    <row r="16" spans="1:20" ht="12.75" customHeight="1">
      <c r="A16" s="449" t="str">
        <f>VLOOKUP(A17,TranslationTable,3,FALSE)</f>
        <v>*乙二醇乙醚醋酸酯（EGEEAc）</v>
      </c>
      <c r="B16" s="449"/>
      <c r="C16" s="445" t="str">
        <f>VLOOKUP(C17,TranslationTable,3,FALSE)</f>
        <v>锡</v>
      </c>
      <c r="D16" s="445"/>
      <c r="E16" s="295"/>
    </row>
    <row r="17" spans="1:5" ht="17.25" customHeight="1">
      <c r="A17" s="448" t="s">
        <v>677</v>
      </c>
      <c r="B17" s="448"/>
      <c r="C17" s="227" t="s">
        <v>689</v>
      </c>
      <c r="D17" s="227"/>
      <c r="E17" s="227"/>
    </row>
    <row r="18" spans="1:5" ht="12.75" customHeight="1">
      <c r="A18" s="449" t="str">
        <f>VLOOKUP(A19,TranslationTable,3,FALSE)</f>
        <v>*乙二醇甲醚（EGME）</v>
      </c>
      <c r="B18" s="449"/>
      <c r="C18" s="445" t="str">
        <f>VLOOKUP(C19,TranslationTable,3,FALSE)</f>
        <v>*镉及镉化合物</v>
      </c>
      <c r="D18" s="445"/>
      <c r="E18" s="295"/>
    </row>
    <row r="19" spans="1:5" ht="17.25" customHeight="1">
      <c r="A19" s="111" t="s">
        <v>678</v>
      </c>
      <c r="B19" s="111"/>
      <c r="C19" s="227" t="s">
        <v>3010</v>
      </c>
      <c r="D19" s="227"/>
      <c r="E19" s="227"/>
    </row>
    <row r="20" spans="1:5" ht="12.75" customHeight="1">
      <c r="A20" s="449" t="str">
        <f>VLOOKUP(A21,TranslationTable,3,FALSE)</f>
        <v>*2-甲氧基乙基乙酸酯（EGMEAc）</v>
      </c>
      <c r="B20" s="449"/>
      <c r="C20" s="445" t="str">
        <f>VLOOKUP(C21,TranslationTable,3,FALSE)</f>
        <v>甲醛和释放甲醛的物质</v>
      </c>
      <c r="D20" s="445"/>
      <c r="E20" s="295"/>
    </row>
    <row r="21" spans="1:5" ht="17.25" customHeight="1">
      <c r="A21" s="111" t="s">
        <v>679</v>
      </c>
      <c r="B21" s="111"/>
      <c r="C21" s="227" t="s">
        <v>683</v>
      </c>
      <c r="D21" s="227"/>
      <c r="E21" s="227"/>
    </row>
    <row r="22" spans="1:5" ht="12.75" customHeight="1">
      <c r="A22" s="449" t="str">
        <f>VLOOKUP(A23,TranslationTable,3,FALSE)</f>
        <v>石棉</v>
      </c>
      <c r="B22" s="449"/>
      <c r="C22" s="445" t="str">
        <f>VLOOKUP(C23,TranslationTable,3,FALSE)</f>
        <v>*全氟辛酸(全氟辛酸PFOA)和相关化合物/盐</v>
      </c>
      <c r="D22" s="445"/>
      <c r="E22" s="295"/>
    </row>
    <row r="23" spans="1:5" ht="17.25" customHeight="1">
      <c r="A23" s="111" t="s">
        <v>685</v>
      </c>
      <c r="B23" s="111"/>
      <c r="C23" s="447" t="s">
        <v>3012</v>
      </c>
      <c r="D23" s="447"/>
      <c r="E23" s="447"/>
    </row>
    <row r="24" spans="1:5" ht="12.75" customHeight="1">
      <c r="A24" s="449" t="str">
        <f>VLOOKUP(A25,TranslationTable,3,FALSE)</f>
        <v>苯</v>
      </c>
      <c r="B24" s="449"/>
      <c r="C24" s="445" t="str">
        <f>VLOOKUP(C25,TranslationTable,3,FALSE)</f>
        <v>*全氟辛烷磺酸(全氟辛烷磺酸PFOS)和相关化合物/盐</v>
      </c>
      <c r="D24" s="445"/>
      <c r="E24" s="295"/>
    </row>
    <row r="25" spans="1:5" ht="17.25" customHeight="1">
      <c r="A25" s="111" t="s">
        <v>686</v>
      </c>
      <c r="B25" s="40"/>
      <c r="C25" s="447" t="s">
        <v>3011</v>
      </c>
      <c r="D25" s="447"/>
      <c r="E25" s="447"/>
    </row>
    <row r="26" spans="1:5" ht="12.75" customHeight="1">
      <c r="A26" s="449" t="str">
        <f>VLOOKUP(A27,TranslationTable,3,FALSE)</f>
        <v>异噻唑啉酮</v>
      </c>
      <c r="B26" s="449"/>
      <c r="C26" s="445" t="str">
        <f>VLOOKUP(C27,TranslationTable,3,FALSE)</f>
        <v>*C9-C14 全氟羧酸(PFCA)</v>
      </c>
      <c r="D26" s="445"/>
      <c r="E26" s="295"/>
    </row>
    <row r="27" spans="1:5" ht="17.25" customHeight="1">
      <c r="A27" s="228" t="s">
        <v>684</v>
      </c>
      <c r="B27" s="228"/>
      <c r="C27" s="447" t="s">
        <v>3013</v>
      </c>
      <c r="D27" s="447"/>
      <c r="E27" s="447"/>
    </row>
    <row r="28" spans="1:5" ht="12.75" customHeight="1">
      <c r="A28" s="449" t="str">
        <f>VLOOKUP(A29,TranslationTable,3,FALSE)</f>
        <v>*双酚A (BPA)</v>
      </c>
      <c r="B28" s="449"/>
      <c r="C28" s="445" t="str">
        <f>VLOOKUP(C29,TranslationTable,3,FALSE)</f>
        <v>*其他全氟烷基物质(PFAS)</v>
      </c>
      <c r="D28" s="445"/>
      <c r="E28" s="295"/>
    </row>
    <row r="29" spans="1:5" ht="17.25" customHeight="1">
      <c r="A29" s="282" t="s">
        <v>3006</v>
      </c>
      <c r="B29" s="282"/>
      <c r="C29" s="447" t="s">
        <v>3014</v>
      </c>
      <c r="D29" s="447"/>
      <c r="E29" s="447"/>
    </row>
    <row r="30" spans="1:5" ht="12.75" customHeight="1">
      <c r="A30" s="449" t="str">
        <f>VLOOKUP(A31,TranslationTable,3,FALSE)</f>
        <v>*邻苯二甲酸酯</v>
      </c>
      <c r="B30" s="449"/>
      <c r="C30" s="445" t="str">
        <f>VLOOKUP(C31,TranslationTable,3,FALSE)</f>
        <v>*全氟(2-甲基-3-氧杂己酸)铵 (Gen-X)</v>
      </c>
      <c r="D30" s="445"/>
      <c r="E30" s="295"/>
    </row>
    <row r="31" spans="1:5" ht="17.25" customHeight="1">
      <c r="A31" s="282" t="s">
        <v>3009</v>
      </c>
      <c r="B31" s="282"/>
      <c r="C31" s="447" t="s">
        <v>3020</v>
      </c>
      <c r="D31" s="447"/>
      <c r="E31" s="447"/>
    </row>
    <row r="32" spans="1:5" ht="12.75" customHeight="1">
      <c r="A32" s="449" t="str">
        <f>VLOOKUP(A33,TranslationTable,3,FALSE)</f>
        <v>N-甲基吡咯烷酮</v>
      </c>
      <c r="B32" s="449"/>
      <c r="C32" s="445" t="str">
        <f>VLOOKUP(C33,TranslationTable,3,FALSE)</f>
        <v xml:space="preserve">*十二氟-3H-4,8-​​二氧杂壬酸(ADONA) </v>
      </c>
      <c r="D32" s="445"/>
      <c r="E32" s="295"/>
    </row>
    <row r="33" spans="1:17" ht="17.25" customHeight="1">
      <c r="A33" s="282" t="s">
        <v>690</v>
      </c>
      <c r="B33" s="282"/>
      <c r="C33" s="447" t="s">
        <v>3021</v>
      </c>
      <c r="D33" s="447"/>
      <c r="E33" s="447"/>
    </row>
    <row r="34" spans="1:17" ht="12.75" customHeight="1">
      <c r="A34" s="449" t="str">
        <f>VLOOKUP(A35,TranslationTable,3,FALSE)</f>
        <v>铅</v>
      </c>
      <c r="B34" s="449"/>
      <c r="C34" s="290"/>
      <c r="D34" s="290"/>
      <c r="E34" s="290"/>
    </row>
    <row r="35" spans="1:17" ht="17.25" customHeight="1">
      <c r="A35" s="291" t="s">
        <v>687</v>
      </c>
      <c r="B35" s="291"/>
      <c r="C35" s="290"/>
      <c r="D35" s="290"/>
      <c r="E35" s="290"/>
    </row>
    <row r="36" spans="1:17" ht="21" customHeight="1">
      <c r="A36" s="321" t="str">
        <f>VLOOKUP(A37,TranslationTable,3,FALSE)</f>
        <v>表1：成分</v>
      </c>
      <c r="B36" s="321"/>
      <c r="C36" s="321"/>
      <c r="D36" s="321"/>
      <c r="E36" s="321"/>
    </row>
    <row r="37" spans="1:17" ht="16.5" customHeight="1">
      <c r="A37" s="444" t="s">
        <v>304</v>
      </c>
      <c r="B37" s="444"/>
      <c r="C37" s="444"/>
      <c r="D37" s="444"/>
      <c r="E37" s="444"/>
    </row>
    <row r="38" spans="1:17" ht="17.100000000000001" customHeight="1">
      <c r="A38" s="323"/>
      <c r="B38" s="323"/>
      <c r="C38" s="16"/>
      <c r="D38" s="16"/>
      <c r="E38" s="28">
        <f>SUBTOTAL(109,Table3[Weight Percentage (no ranges)])</f>
        <v>0</v>
      </c>
      <c r="F38" s="103" t="str">
        <f>VLOOKUP(F39,TranslationTable,3,FALSE)</f>
        <v>成分总和不是100％</v>
      </c>
    </row>
    <row r="39" spans="1:17" ht="30">
      <c r="A39" s="65" t="str">
        <f>VLOOKUP(A40,TranslationTable,3,FALSE)</f>
        <v>成分描述</v>
      </c>
      <c r="B39" s="65" t="str">
        <f>VLOOKUP(B40,TranslationTable,3,FALSE)</f>
        <v xml:space="preserve">化学文摘号 </v>
      </c>
      <c r="C39" s="65" t="str">
        <f>VLOOKUP(C40,TranslationTable,3,FALSE)</f>
        <v>重量百分比 （不要范围）</v>
      </c>
      <c r="D39" s="300" t="str">
        <f>VLOOKUP(D40,TranslationTable,3,FALSE)</f>
        <v>成分类型 (请参见PPG定义如下)</v>
      </c>
      <c r="E39" s="65" t="str">
        <f>VLOOKUP(E40,TranslationTable,3,FALSE)</f>
        <v>杂质 ?</v>
      </c>
      <c r="F39" s="104" t="str">
        <f>IF(Table3[[#Totals],[Weight Percentage (no ranges)]]&lt;&gt;100,"Composition does not total 100%","")</f>
        <v>Composition does not total 100%</v>
      </c>
      <c r="N39" s="200" t="s">
        <v>2217</v>
      </c>
    </row>
    <row r="40" spans="1:17" s="88" customFormat="1" ht="24">
      <c r="A40" s="23" t="s">
        <v>71</v>
      </c>
      <c r="B40" s="24" t="s">
        <v>72</v>
      </c>
      <c r="C40" s="23" t="s">
        <v>73</v>
      </c>
      <c r="D40" s="23" t="s">
        <v>75</v>
      </c>
      <c r="E40" s="25" t="s">
        <v>250</v>
      </c>
      <c r="F40" s="178"/>
      <c r="G40" s="129" t="s">
        <v>795</v>
      </c>
      <c r="H40" s="129" t="s">
        <v>796</v>
      </c>
      <c r="I40" s="129" t="s">
        <v>797</v>
      </c>
      <c r="J40" s="129" t="s">
        <v>798</v>
      </c>
      <c r="K40" s="129" t="s">
        <v>799</v>
      </c>
      <c r="L40" s="129" t="s">
        <v>800</v>
      </c>
      <c r="M40" s="135"/>
      <c r="N40" s="72" t="s">
        <v>2218</v>
      </c>
      <c r="O40" s="72" t="s">
        <v>2219</v>
      </c>
      <c r="P40" s="72" t="s">
        <v>2220</v>
      </c>
      <c r="Q40" s="72" t="s">
        <v>2221</v>
      </c>
    </row>
    <row r="41" spans="1:17" s="100" customFormat="1">
      <c r="A41" s="180"/>
      <c r="B41" s="181"/>
      <c r="C41" s="182"/>
      <c r="D41" s="181" t="s">
        <v>576</v>
      </c>
      <c r="E41" s="181" t="s">
        <v>576</v>
      </c>
      <c r="F41" s="101" t="e">
        <f>VLOOKUP(TRIM(Table3[[#This Row],[CAS Number (CAS)]]),CASwAddlQuestions,4,FALSE)</f>
        <v>#N/A</v>
      </c>
      <c r="G41" s="130" t="str">
        <f t="shared" ref="G41:G72" si="0">IF(ISNUMBER(SEARCH("*pigment*",$D41)),"pigment","")</f>
        <v/>
      </c>
      <c r="H41" s="130" t="str">
        <f>IF(G41="pigment",Table3[[#This Row],[Weight Percentage (no ranges)]],"")</f>
        <v/>
      </c>
      <c r="I41" s="130" t="str">
        <f t="shared" ref="I41:I72" si="1">IF(ISNUMBER(SEARCH("*binder*",$D41)),"binder","")</f>
        <v/>
      </c>
      <c r="J41" s="130" t="str">
        <f>IF(I41="binder",Table3[[#This Row],[Weight Percentage (no ranges)]],"")</f>
        <v/>
      </c>
      <c r="K41" s="130" t="str">
        <f t="shared" ref="K41:K72" si="2">IF(ISNUMBER(SEARCH("*solvent*",$D41)),"solvent","")</f>
        <v/>
      </c>
      <c r="L41" s="130" t="str">
        <f>IF(K41="solvent",Table3[[#This Row],[Weight Percentage (no ranges)]],"")</f>
        <v/>
      </c>
      <c r="M41" s="102" t="e">
        <f>IF(F41&lt;&gt;"",1,"")</f>
        <v>#N/A</v>
      </c>
      <c r="N41" s="100" t="e">
        <f>VLOOKUP(Table3[[#This Row],[CAS Number (CAS)]],RSLtbl,1,FALSE)</f>
        <v>#N/A</v>
      </c>
      <c r="O41" s="100">
        <f>IF(ISERROR(Table21[[#This Row],[lookup CAS]]),0,1)</f>
        <v>0</v>
      </c>
      <c r="P41" s="100">
        <f>IF(Table3[[#This Row],[Weight Percentage (no ranges)]]&lt;0.1,0,1)</f>
        <v>0</v>
      </c>
      <c r="Q41" s="100">
        <f>+Table21[[#This Row],[is RSL]]+Table21[[#This Row],[is &gt;0.1]]</f>
        <v>0</v>
      </c>
    </row>
    <row r="42" spans="1:17" s="100" customFormat="1">
      <c r="A42" s="180"/>
      <c r="B42" s="181"/>
      <c r="C42" s="182"/>
      <c r="D42" s="181" t="s">
        <v>576</v>
      </c>
      <c r="E42" s="181" t="s">
        <v>576</v>
      </c>
      <c r="F42" s="101" t="e">
        <f>VLOOKUP(TRIM(Table3[[#This Row],[CAS Number (CAS)]]),CASwAddlQuestions,4,FALSE)</f>
        <v>#N/A</v>
      </c>
      <c r="G42" s="130" t="str">
        <f t="shared" si="0"/>
        <v/>
      </c>
      <c r="H42" s="130" t="str">
        <f>IF(G42="pigment",Table3[[#This Row],[Weight Percentage (no ranges)]],"")</f>
        <v/>
      </c>
      <c r="I42" s="130" t="str">
        <f t="shared" si="1"/>
        <v/>
      </c>
      <c r="J42" s="130" t="str">
        <f>IF(I42="binder",Table3[[#This Row],[Weight Percentage (no ranges)]],"")</f>
        <v/>
      </c>
      <c r="K42" s="130" t="str">
        <f t="shared" si="2"/>
        <v/>
      </c>
      <c r="L42" s="130" t="str">
        <f>IF(K42="solvent",Table3[[#This Row],[Weight Percentage (no ranges)]],"")</f>
        <v/>
      </c>
      <c r="M42" s="102" t="e">
        <f t="shared" ref="M42:M96" si="3">IF(F42&lt;&gt;"",1,"")</f>
        <v>#N/A</v>
      </c>
      <c r="N42" s="100" t="e">
        <f>VLOOKUP(Table3[[#This Row],[CAS Number (CAS)]],RSLtbl,1,FALSE)</f>
        <v>#N/A</v>
      </c>
      <c r="O42" s="100">
        <f>IF(ISERROR(Table21[[#This Row],[lookup CAS]]),0,1)</f>
        <v>0</v>
      </c>
      <c r="P42" s="100">
        <f>IF(Table3[[#This Row],[Weight Percentage (no ranges)]]&lt;0.1,0,1)</f>
        <v>0</v>
      </c>
      <c r="Q42" s="100">
        <f>+Table21[[#This Row],[is RSL]]+Table21[[#This Row],[is &gt;0.1]]</f>
        <v>0</v>
      </c>
    </row>
    <row r="43" spans="1:17" s="100" customFormat="1">
      <c r="A43" s="180"/>
      <c r="B43" s="181"/>
      <c r="C43" s="182"/>
      <c r="D43" s="181" t="s">
        <v>576</v>
      </c>
      <c r="E43" s="181" t="s">
        <v>576</v>
      </c>
      <c r="F43" s="101" t="e">
        <f>VLOOKUP(TRIM(Table3[[#This Row],[CAS Number (CAS)]]),CASwAddlQuestions,4,FALSE)</f>
        <v>#N/A</v>
      </c>
      <c r="G43" s="130" t="str">
        <f t="shared" si="0"/>
        <v/>
      </c>
      <c r="H43" s="130" t="str">
        <f>IF(G43="pigment",Table3[[#This Row],[Weight Percentage (no ranges)]],"")</f>
        <v/>
      </c>
      <c r="I43" s="130" t="str">
        <f t="shared" si="1"/>
        <v/>
      </c>
      <c r="J43" s="130" t="str">
        <f>IF(I43="binder",Table3[[#This Row],[Weight Percentage (no ranges)]],"")</f>
        <v/>
      </c>
      <c r="K43" s="130" t="str">
        <f t="shared" si="2"/>
        <v/>
      </c>
      <c r="L43" s="130" t="str">
        <f>IF(K43="solvent",Table3[[#This Row],[Weight Percentage (no ranges)]],"")</f>
        <v/>
      </c>
      <c r="M43" s="102" t="e">
        <f t="shared" si="3"/>
        <v>#N/A</v>
      </c>
      <c r="N43" s="100" t="e">
        <f>VLOOKUP(Table3[[#This Row],[CAS Number (CAS)]],RSLtbl,1,FALSE)</f>
        <v>#N/A</v>
      </c>
      <c r="O43" s="100">
        <f>IF(ISERROR(Table21[[#This Row],[lookup CAS]]),0,1)</f>
        <v>0</v>
      </c>
      <c r="P43" s="100">
        <f>IF(Table3[[#This Row],[Weight Percentage (no ranges)]]&lt;0.1,0,1)</f>
        <v>0</v>
      </c>
      <c r="Q43" s="100">
        <f>+Table21[[#This Row],[is RSL]]+Table21[[#This Row],[is &gt;0.1]]</f>
        <v>0</v>
      </c>
    </row>
    <row r="44" spans="1:17" s="100" customFormat="1">
      <c r="A44" s="180"/>
      <c r="B44" s="181"/>
      <c r="C44" s="182"/>
      <c r="D44" s="181" t="s">
        <v>576</v>
      </c>
      <c r="E44" s="181" t="s">
        <v>576</v>
      </c>
      <c r="F44" s="101" t="e">
        <f>VLOOKUP(TRIM(Table3[[#This Row],[CAS Number (CAS)]]),CASwAddlQuestions,4,FALSE)</f>
        <v>#N/A</v>
      </c>
      <c r="G44" s="130" t="str">
        <f t="shared" si="0"/>
        <v/>
      </c>
      <c r="H44" s="130" t="str">
        <f>IF(G44="pigment",Table3[[#This Row],[Weight Percentage (no ranges)]],"")</f>
        <v/>
      </c>
      <c r="I44" s="130" t="str">
        <f t="shared" si="1"/>
        <v/>
      </c>
      <c r="J44" s="130" t="str">
        <f>IF(I44="binder",Table3[[#This Row],[Weight Percentage (no ranges)]],"")</f>
        <v/>
      </c>
      <c r="K44" s="130" t="str">
        <f t="shared" si="2"/>
        <v/>
      </c>
      <c r="L44" s="130" t="str">
        <f>IF(K44="solvent",Table3[[#This Row],[Weight Percentage (no ranges)]],"")</f>
        <v/>
      </c>
      <c r="M44" s="102" t="e">
        <f t="shared" si="3"/>
        <v>#N/A</v>
      </c>
      <c r="N44" s="100" t="e">
        <f>VLOOKUP(Table3[[#This Row],[CAS Number (CAS)]],RSLtbl,1,FALSE)</f>
        <v>#N/A</v>
      </c>
      <c r="O44" s="100">
        <f>IF(ISERROR(Table21[[#This Row],[lookup CAS]]),0,1)</f>
        <v>0</v>
      </c>
      <c r="P44" s="100">
        <f>IF(Table3[[#This Row],[Weight Percentage (no ranges)]]&lt;0.1,0,1)</f>
        <v>0</v>
      </c>
      <c r="Q44" s="100">
        <f>+Table21[[#This Row],[is RSL]]+Table21[[#This Row],[is &gt;0.1]]</f>
        <v>0</v>
      </c>
    </row>
    <row r="45" spans="1:17" s="100" customFormat="1">
      <c r="A45" s="180"/>
      <c r="B45" s="181"/>
      <c r="C45" s="182"/>
      <c r="D45" s="181" t="s">
        <v>576</v>
      </c>
      <c r="E45" s="181" t="s">
        <v>576</v>
      </c>
      <c r="F45" s="101" t="e">
        <f>VLOOKUP(TRIM(Table3[[#This Row],[CAS Number (CAS)]]),CASwAddlQuestions,4,FALSE)</f>
        <v>#N/A</v>
      </c>
      <c r="G45" s="130" t="str">
        <f t="shared" si="0"/>
        <v/>
      </c>
      <c r="H45" s="130" t="str">
        <f>IF(G45="pigment",Table3[[#This Row],[Weight Percentage (no ranges)]],"")</f>
        <v/>
      </c>
      <c r="I45" s="130" t="str">
        <f t="shared" si="1"/>
        <v/>
      </c>
      <c r="J45" s="130" t="str">
        <f>IF(I45="binder",Table3[[#This Row],[Weight Percentage (no ranges)]],"")</f>
        <v/>
      </c>
      <c r="K45" s="130" t="str">
        <f t="shared" si="2"/>
        <v/>
      </c>
      <c r="L45" s="130" t="str">
        <f>IF(K45="solvent",Table3[[#This Row],[Weight Percentage (no ranges)]],"")</f>
        <v/>
      </c>
      <c r="M45" s="102" t="e">
        <f t="shared" si="3"/>
        <v>#N/A</v>
      </c>
      <c r="N45" s="100" t="e">
        <f>VLOOKUP(Table3[[#This Row],[CAS Number (CAS)]],RSLtbl,1,FALSE)</f>
        <v>#N/A</v>
      </c>
      <c r="O45" s="100">
        <f>IF(ISERROR(Table21[[#This Row],[lookup CAS]]),0,1)</f>
        <v>0</v>
      </c>
      <c r="P45" s="100">
        <f>IF(Table3[[#This Row],[Weight Percentage (no ranges)]]&lt;0.1,0,1)</f>
        <v>0</v>
      </c>
      <c r="Q45" s="100">
        <f>+Table21[[#This Row],[is RSL]]+Table21[[#This Row],[is &gt;0.1]]</f>
        <v>0</v>
      </c>
    </row>
    <row r="46" spans="1:17" s="100" customFormat="1">
      <c r="A46" s="180"/>
      <c r="B46" s="181"/>
      <c r="C46" s="182"/>
      <c r="D46" s="181" t="s">
        <v>576</v>
      </c>
      <c r="E46" s="181" t="s">
        <v>576</v>
      </c>
      <c r="F46" s="101" t="e">
        <f>VLOOKUP(TRIM(Table3[[#This Row],[CAS Number (CAS)]]),CASwAddlQuestions,4,FALSE)</f>
        <v>#N/A</v>
      </c>
      <c r="G46" s="130" t="str">
        <f t="shared" si="0"/>
        <v/>
      </c>
      <c r="H46" s="130" t="str">
        <f>IF(G46="pigment",Table3[[#This Row],[Weight Percentage (no ranges)]],"")</f>
        <v/>
      </c>
      <c r="I46" s="130" t="str">
        <f t="shared" si="1"/>
        <v/>
      </c>
      <c r="J46" s="130" t="str">
        <f>IF(I46="binder",Table3[[#This Row],[Weight Percentage (no ranges)]],"")</f>
        <v/>
      </c>
      <c r="K46" s="130" t="str">
        <f t="shared" si="2"/>
        <v/>
      </c>
      <c r="L46" s="130" t="str">
        <f>IF(K46="solvent",Table3[[#This Row],[Weight Percentage (no ranges)]],"")</f>
        <v/>
      </c>
      <c r="M46" s="102" t="e">
        <f t="shared" si="3"/>
        <v>#N/A</v>
      </c>
      <c r="N46" s="100" t="e">
        <f>VLOOKUP(Table3[[#This Row],[CAS Number (CAS)]],RSLtbl,1,FALSE)</f>
        <v>#N/A</v>
      </c>
      <c r="O46" s="100">
        <f>IF(ISERROR(Table21[[#This Row],[lookup CAS]]),0,1)</f>
        <v>0</v>
      </c>
      <c r="P46" s="100">
        <f>IF(Table3[[#This Row],[Weight Percentage (no ranges)]]&lt;0.1,0,1)</f>
        <v>0</v>
      </c>
      <c r="Q46" s="100">
        <f>+Table21[[#This Row],[is RSL]]+Table21[[#This Row],[is &gt;0.1]]</f>
        <v>0</v>
      </c>
    </row>
    <row r="47" spans="1:17" s="100" customFormat="1">
      <c r="A47" s="180"/>
      <c r="B47" s="181"/>
      <c r="C47" s="182"/>
      <c r="D47" s="181" t="s">
        <v>576</v>
      </c>
      <c r="E47" s="181" t="s">
        <v>576</v>
      </c>
      <c r="F47" s="101" t="e">
        <f>VLOOKUP(TRIM(Table3[[#This Row],[CAS Number (CAS)]]),CASwAddlQuestions,4,FALSE)</f>
        <v>#N/A</v>
      </c>
      <c r="G47" s="130" t="str">
        <f t="shared" si="0"/>
        <v/>
      </c>
      <c r="H47" s="130" t="str">
        <f>IF(G47="pigment",Table3[[#This Row],[Weight Percentage (no ranges)]],"")</f>
        <v/>
      </c>
      <c r="I47" s="130" t="str">
        <f t="shared" si="1"/>
        <v/>
      </c>
      <c r="J47" s="130" t="str">
        <f>IF(I47="binder",Table3[[#This Row],[Weight Percentage (no ranges)]],"")</f>
        <v/>
      </c>
      <c r="K47" s="130" t="str">
        <f t="shared" si="2"/>
        <v/>
      </c>
      <c r="L47" s="130" t="str">
        <f>IF(K47="solvent",Table3[[#This Row],[Weight Percentage (no ranges)]],"")</f>
        <v/>
      </c>
      <c r="M47" s="102" t="e">
        <f t="shared" si="3"/>
        <v>#N/A</v>
      </c>
      <c r="N47" s="100" t="e">
        <f>VLOOKUP(Table3[[#This Row],[CAS Number (CAS)]],RSLtbl,1,FALSE)</f>
        <v>#N/A</v>
      </c>
      <c r="O47" s="100">
        <f>IF(ISERROR(Table21[[#This Row],[lookup CAS]]),0,1)</f>
        <v>0</v>
      </c>
      <c r="P47" s="100">
        <f>IF(Table3[[#This Row],[Weight Percentage (no ranges)]]&lt;0.1,0,1)</f>
        <v>0</v>
      </c>
      <c r="Q47" s="100">
        <f>+Table21[[#This Row],[is RSL]]+Table21[[#This Row],[is &gt;0.1]]</f>
        <v>0</v>
      </c>
    </row>
    <row r="48" spans="1:17" s="100" customFormat="1">
      <c r="A48" s="180"/>
      <c r="B48" s="181"/>
      <c r="C48" s="182"/>
      <c r="D48" s="181" t="s">
        <v>576</v>
      </c>
      <c r="E48" s="181" t="s">
        <v>576</v>
      </c>
      <c r="F48" s="101" t="e">
        <f>VLOOKUP(TRIM(Table3[[#This Row],[CAS Number (CAS)]]),CASwAddlQuestions,4,FALSE)</f>
        <v>#N/A</v>
      </c>
      <c r="G48" s="130" t="str">
        <f t="shared" si="0"/>
        <v/>
      </c>
      <c r="H48" s="130" t="str">
        <f>IF(G48="pigment",Table3[[#This Row],[Weight Percentage (no ranges)]],"")</f>
        <v/>
      </c>
      <c r="I48" s="130" t="str">
        <f t="shared" si="1"/>
        <v/>
      </c>
      <c r="J48" s="130" t="str">
        <f>IF(I48="binder",Table3[[#This Row],[Weight Percentage (no ranges)]],"")</f>
        <v/>
      </c>
      <c r="K48" s="130" t="str">
        <f t="shared" si="2"/>
        <v/>
      </c>
      <c r="L48" s="130" t="str">
        <f>IF(K48="solvent",Table3[[#This Row],[Weight Percentage (no ranges)]],"")</f>
        <v/>
      </c>
      <c r="M48" s="102" t="e">
        <f t="shared" si="3"/>
        <v>#N/A</v>
      </c>
      <c r="N48" s="100" t="e">
        <f>VLOOKUP(Table3[[#This Row],[CAS Number (CAS)]],RSLtbl,1,FALSE)</f>
        <v>#N/A</v>
      </c>
      <c r="O48" s="100">
        <f>IF(ISERROR(Table21[[#This Row],[lookup CAS]]),0,1)</f>
        <v>0</v>
      </c>
      <c r="P48" s="100">
        <f>IF(Table3[[#This Row],[Weight Percentage (no ranges)]]&lt;0.1,0,1)</f>
        <v>0</v>
      </c>
      <c r="Q48" s="100">
        <f>+Table21[[#This Row],[is RSL]]+Table21[[#This Row],[is &gt;0.1]]</f>
        <v>0</v>
      </c>
    </row>
    <row r="49" spans="1:17" s="100" customFormat="1">
      <c r="A49" s="180"/>
      <c r="B49" s="181"/>
      <c r="C49" s="182"/>
      <c r="D49" s="181" t="s">
        <v>576</v>
      </c>
      <c r="E49" s="181" t="s">
        <v>576</v>
      </c>
      <c r="F49" s="101" t="e">
        <f>VLOOKUP(TRIM(Table3[[#This Row],[CAS Number (CAS)]]),CASwAddlQuestions,4,FALSE)</f>
        <v>#N/A</v>
      </c>
      <c r="G49" s="130" t="str">
        <f t="shared" si="0"/>
        <v/>
      </c>
      <c r="H49" s="130" t="str">
        <f>IF(G49="pigment",Table3[[#This Row],[Weight Percentage (no ranges)]],"")</f>
        <v/>
      </c>
      <c r="I49" s="130" t="str">
        <f t="shared" si="1"/>
        <v/>
      </c>
      <c r="J49" s="130" t="str">
        <f>IF(I49="binder",Table3[[#This Row],[Weight Percentage (no ranges)]],"")</f>
        <v/>
      </c>
      <c r="K49" s="130" t="str">
        <f t="shared" si="2"/>
        <v/>
      </c>
      <c r="L49" s="130" t="str">
        <f>IF(K49="solvent",Table3[[#This Row],[Weight Percentage (no ranges)]],"")</f>
        <v/>
      </c>
      <c r="M49" s="102" t="e">
        <f t="shared" si="3"/>
        <v>#N/A</v>
      </c>
      <c r="N49" s="100" t="e">
        <f>VLOOKUP(Table3[[#This Row],[CAS Number (CAS)]],RSLtbl,1,FALSE)</f>
        <v>#N/A</v>
      </c>
      <c r="O49" s="100">
        <f>IF(ISERROR(Table21[[#This Row],[lookup CAS]]),0,1)</f>
        <v>0</v>
      </c>
      <c r="P49" s="100">
        <f>IF(Table3[[#This Row],[Weight Percentage (no ranges)]]&lt;0.1,0,1)</f>
        <v>0</v>
      </c>
      <c r="Q49" s="100">
        <f>+Table21[[#This Row],[is RSL]]+Table21[[#This Row],[is &gt;0.1]]</f>
        <v>0</v>
      </c>
    </row>
    <row r="50" spans="1:17" s="100" customFormat="1">
      <c r="A50" s="180"/>
      <c r="B50" s="181"/>
      <c r="C50" s="182"/>
      <c r="D50" s="181" t="s">
        <v>576</v>
      </c>
      <c r="E50" s="181" t="s">
        <v>576</v>
      </c>
      <c r="F50" s="101" t="e">
        <f>VLOOKUP(TRIM(Table3[[#This Row],[CAS Number (CAS)]]),CASwAddlQuestions,4,FALSE)</f>
        <v>#N/A</v>
      </c>
      <c r="G50" s="130" t="str">
        <f t="shared" si="0"/>
        <v/>
      </c>
      <c r="H50" s="130" t="str">
        <f>IF(G50="pigment",Table3[[#This Row],[Weight Percentage (no ranges)]],"")</f>
        <v/>
      </c>
      <c r="I50" s="130" t="str">
        <f t="shared" si="1"/>
        <v/>
      </c>
      <c r="J50" s="130" t="str">
        <f>IF(I50="binder",Table3[[#This Row],[Weight Percentage (no ranges)]],"")</f>
        <v/>
      </c>
      <c r="K50" s="130" t="str">
        <f t="shared" si="2"/>
        <v/>
      </c>
      <c r="L50" s="130" t="str">
        <f>IF(K50="solvent",Table3[[#This Row],[Weight Percentage (no ranges)]],"")</f>
        <v/>
      </c>
      <c r="M50" s="102" t="e">
        <f t="shared" si="3"/>
        <v>#N/A</v>
      </c>
      <c r="N50" s="100" t="e">
        <f>VLOOKUP(Table3[[#This Row],[CAS Number (CAS)]],RSLtbl,1,FALSE)</f>
        <v>#N/A</v>
      </c>
      <c r="O50" s="100">
        <f>IF(ISERROR(Table21[[#This Row],[lookup CAS]]),0,1)</f>
        <v>0</v>
      </c>
      <c r="P50" s="100">
        <f>IF(Table3[[#This Row],[Weight Percentage (no ranges)]]&lt;0.1,0,1)</f>
        <v>0</v>
      </c>
      <c r="Q50" s="100">
        <f>+Table21[[#This Row],[is RSL]]+Table21[[#This Row],[is &gt;0.1]]</f>
        <v>0</v>
      </c>
    </row>
    <row r="51" spans="1:17" s="100" customFormat="1">
      <c r="A51" s="180"/>
      <c r="B51" s="181"/>
      <c r="C51" s="182"/>
      <c r="D51" s="181" t="s">
        <v>576</v>
      </c>
      <c r="E51" s="181" t="s">
        <v>576</v>
      </c>
      <c r="F51" s="101" t="e">
        <f>VLOOKUP(TRIM(Table3[[#This Row],[CAS Number (CAS)]]),CASwAddlQuestions,4,FALSE)</f>
        <v>#N/A</v>
      </c>
      <c r="G51" s="130" t="str">
        <f t="shared" si="0"/>
        <v/>
      </c>
      <c r="H51" s="130" t="str">
        <f>IF(G51="pigment",Table3[[#This Row],[Weight Percentage (no ranges)]],"")</f>
        <v/>
      </c>
      <c r="I51" s="130" t="str">
        <f t="shared" si="1"/>
        <v/>
      </c>
      <c r="J51" s="130" t="str">
        <f>IF(I51="binder",Table3[[#This Row],[Weight Percentage (no ranges)]],"")</f>
        <v/>
      </c>
      <c r="K51" s="130" t="str">
        <f t="shared" si="2"/>
        <v/>
      </c>
      <c r="L51" s="130" t="str">
        <f>IF(K51="solvent",Table3[[#This Row],[Weight Percentage (no ranges)]],"")</f>
        <v/>
      </c>
      <c r="M51" s="102" t="e">
        <f t="shared" si="3"/>
        <v>#N/A</v>
      </c>
      <c r="N51" s="100" t="e">
        <f>VLOOKUP(Table3[[#This Row],[CAS Number (CAS)]],RSLtbl,1,FALSE)</f>
        <v>#N/A</v>
      </c>
      <c r="O51" s="100">
        <f>IF(ISERROR(Table21[[#This Row],[lookup CAS]]),0,1)</f>
        <v>0</v>
      </c>
      <c r="P51" s="100">
        <f>IF(Table3[[#This Row],[Weight Percentage (no ranges)]]&lt;0.1,0,1)</f>
        <v>0</v>
      </c>
      <c r="Q51" s="100">
        <f>+Table21[[#This Row],[is RSL]]+Table21[[#This Row],[is &gt;0.1]]</f>
        <v>0</v>
      </c>
    </row>
    <row r="52" spans="1:17" s="100" customFormat="1">
      <c r="A52" s="180"/>
      <c r="B52" s="181"/>
      <c r="C52" s="182"/>
      <c r="D52" s="181" t="s">
        <v>576</v>
      </c>
      <c r="E52" s="181" t="s">
        <v>576</v>
      </c>
      <c r="F52" s="101" t="e">
        <f>VLOOKUP(TRIM(Table3[[#This Row],[CAS Number (CAS)]]),CASwAddlQuestions,4,FALSE)</f>
        <v>#N/A</v>
      </c>
      <c r="G52" s="130" t="str">
        <f t="shared" si="0"/>
        <v/>
      </c>
      <c r="H52" s="130" t="str">
        <f>IF(G52="pigment",Table3[[#This Row],[Weight Percentage (no ranges)]],"")</f>
        <v/>
      </c>
      <c r="I52" s="130" t="str">
        <f t="shared" si="1"/>
        <v/>
      </c>
      <c r="J52" s="130" t="str">
        <f>IF(I52="binder",Table3[[#This Row],[Weight Percentage (no ranges)]],"")</f>
        <v/>
      </c>
      <c r="K52" s="130" t="str">
        <f t="shared" si="2"/>
        <v/>
      </c>
      <c r="L52" s="130" t="str">
        <f>IF(K52="solvent",Table3[[#This Row],[Weight Percentage (no ranges)]],"")</f>
        <v/>
      </c>
      <c r="M52" s="102" t="e">
        <f t="shared" si="3"/>
        <v>#N/A</v>
      </c>
      <c r="N52" s="100" t="e">
        <f>VLOOKUP(Table3[[#This Row],[CAS Number (CAS)]],RSLtbl,1,FALSE)</f>
        <v>#N/A</v>
      </c>
      <c r="O52" s="100">
        <f>IF(ISERROR(Table21[[#This Row],[lookup CAS]]),0,1)</f>
        <v>0</v>
      </c>
      <c r="P52" s="100">
        <f>IF(Table3[[#This Row],[Weight Percentage (no ranges)]]&lt;0.1,0,1)</f>
        <v>0</v>
      </c>
      <c r="Q52" s="100">
        <f>+Table21[[#This Row],[is RSL]]+Table21[[#This Row],[is &gt;0.1]]</f>
        <v>0</v>
      </c>
    </row>
    <row r="53" spans="1:17" s="100" customFormat="1">
      <c r="A53" s="180"/>
      <c r="B53" s="181"/>
      <c r="C53" s="182"/>
      <c r="D53" s="181" t="s">
        <v>576</v>
      </c>
      <c r="E53" s="181" t="s">
        <v>576</v>
      </c>
      <c r="F53" s="101" t="e">
        <f>VLOOKUP(TRIM(Table3[[#This Row],[CAS Number (CAS)]]),CASwAddlQuestions,4,FALSE)</f>
        <v>#N/A</v>
      </c>
      <c r="G53" s="130" t="str">
        <f t="shared" si="0"/>
        <v/>
      </c>
      <c r="H53" s="130" t="str">
        <f>IF(G53="pigment",Table3[[#This Row],[Weight Percentage (no ranges)]],"")</f>
        <v/>
      </c>
      <c r="I53" s="130" t="str">
        <f t="shared" si="1"/>
        <v/>
      </c>
      <c r="J53" s="130" t="str">
        <f>IF(I53="binder",Table3[[#This Row],[Weight Percentage (no ranges)]],"")</f>
        <v/>
      </c>
      <c r="K53" s="130" t="str">
        <f t="shared" si="2"/>
        <v/>
      </c>
      <c r="L53" s="130" t="str">
        <f>IF(K53="solvent",Table3[[#This Row],[Weight Percentage (no ranges)]],"")</f>
        <v/>
      </c>
      <c r="M53" s="102" t="e">
        <f t="shared" si="3"/>
        <v>#N/A</v>
      </c>
      <c r="N53" s="100" t="e">
        <f>VLOOKUP(Table3[[#This Row],[CAS Number (CAS)]],RSLtbl,1,FALSE)</f>
        <v>#N/A</v>
      </c>
      <c r="O53" s="100">
        <f>IF(ISERROR(Table21[[#This Row],[lookup CAS]]),0,1)</f>
        <v>0</v>
      </c>
      <c r="P53" s="100">
        <f>IF(Table3[[#This Row],[Weight Percentage (no ranges)]]&lt;0.1,0,1)</f>
        <v>0</v>
      </c>
      <c r="Q53" s="100">
        <f>+Table21[[#This Row],[is RSL]]+Table21[[#This Row],[is &gt;0.1]]</f>
        <v>0</v>
      </c>
    </row>
    <row r="54" spans="1:17" s="100" customFormat="1">
      <c r="A54" s="180"/>
      <c r="B54" s="181"/>
      <c r="C54" s="182"/>
      <c r="D54" s="181" t="s">
        <v>576</v>
      </c>
      <c r="E54" s="181" t="s">
        <v>576</v>
      </c>
      <c r="F54" s="101" t="e">
        <f>VLOOKUP(TRIM(Table3[[#This Row],[CAS Number (CAS)]]),CASwAddlQuestions,4,FALSE)</f>
        <v>#N/A</v>
      </c>
      <c r="G54" s="130" t="str">
        <f t="shared" si="0"/>
        <v/>
      </c>
      <c r="H54" s="130" t="str">
        <f>IF(G54="pigment",Table3[[#This Row],[Weight Percentage (no ranges)]],"")</f>
        <v/>
      </c>
      <c r="I54" s="130" t="str">
        <f t="shared" si="1"/>
        <v/>
      </c>
      <c r="J54" s="130" t="str">
        <f>IF(I54="binder",Table3[[#This Row],[Weight Percentage (no ranges)]],"")</f>
        <v/>
      </c>
      <c r="K54" s="130" t="str">
        <f t="shared" si="2"/>
        <v/>
      </c>
      <c r="L54" s="130" t="str">
        <f>IF(K54="solvent",Table3[[#This Row],[Weight Percentage (no ranges)]],"")</f>
        <v/>
      </c>
      <c r="M54" s="102" t="e">
        <f t="shared" si="3"/>
        <v>#N/A</v>
      </c>
      <c r="N54" s="100" t="e">
        <f>VLOOKUP(Table3[[#This Row],[CAS Number (CAS)]],RSLtbl,1,FALSE)</f>
        <v>#N/A</v>
      </c>
      <c r="O54" s="100">
        <f>IF(ISERROR(Table21[[#This Row],[lookup CAS]]),0,1)</f>
        <v>0</v>
      </c>
      <c r="P54" s="100">
        <f>IF(Table3[[#This Row],[Weight Percentage (no ranges)]]&lt;0.1,0,1)</f>
        <v>0</v>
      </c>
      <c r="Q54" s="100">
        <f>+Table21[[#This Row],[is RSL]]+Table21[[#This Row],[is &gt;0.1]]</f>
        <v>0</v>
      </c>
    </row>
    <row r="55" spans="1:17" s="100" customFormat="1">
      <c r="A55" s="180"/>
      <c r="B55" s="181"/>
      <c r="C55" s="182"/>
      <c r="D55" s="181" t="s">
        <v>576</v>
      </c>
      <c r="E55" s="181" t="s">
        <v>576</v>
      </c>
      <c r="F55" s="101" t="e">
        <f>VLOOKUP(TRIM(Table3[[#This Row],[CAS Number (CAS)]]),CASwAddlQuestions,4,FALSE)</f>
        <v>#N/A</v>
      </c>
      <c r="G55" s="130" t="str">
        <f t="shared" si="0"/>
        <v/>
      </c>
      <c r="H55" s="130" t="str">
        <f>IF(G55="pigment",Table3[[#This Row],[Weight Percentage (no ranges)]],"")</f>
        <v/>
      </c>
      <c r="I55" s="130" t="str">
        <f t="shared" si="1"/>
        <v/>
      </c>
      <c r="J55" s="130" t="str">
        <f>IF(I55="binder",Table3[[#This Row],[Weight Percentage (no ranges)]],"")</f>
        <v/>
      </c>
      <c r="K55" s="130" t="str">
        <f t="shared" si="2"/>
        <v/>
      </c>
      <c r="L55" s="130" t="str">
        <f>IF(K55="solvent",Table3[[#This Row],[Weight Percentage (no ranges)]],"")</f>
        <v/>
      </c>
      <c r="M55" s="102" t="e">
        <f t="shared" si="3"/>
        <v>#N/A</v>
      </c>
      <c r="N55" s="100" t="e">
        <f>VLOOKUP(Table3[[#This Row],[CAS Number (CAS)]],RSLtbl,1,FALSE)</f>
        <v>#N/A</v>
      </c>
      <c r="O55" s="100">
        <f>IF(ISERROR(Table21[[#This Row],[lookup CAS]]),0,1)</f>
        <v>0</v>
      </c>
      <c r="P55" s="100">
        <f>IF(Table3[[#This Row],[Weight Percentage (no ranges)]]&lt;0.1,0,1)</f>
        <v>0</v>
      </c>
      <c r="Q55" s="100">
        <f>+Table21[[#This Row],[is RSL]]+Table21[[#This Row],[is &gt;0.1]]</f>
        <v>0</v>
      </c>
    </row>
    <row r="56" spans="1:17" s="100" customFormat="1">
      <c r="A56" s="180"/>
      <c r="B56" s="181"/>
      <c r="C56" s="182"/>
      <c r="D56" s="181" t="s">
        <v>576</v>
      </c>
      <c r="E56" s="181" t="s">
        <v>576</v>
      </c>
      <c r="F56" s="101" t="e">
        <f>VLOOKUP(TRIM(Table3[[#This Row],[CAS Number (CAS)]]),CASwAddlQuestions,4,FALSE)</f>
        <v>#N/A</v>
      </c>
      <c r="G56" s="130" t="str">
        <f t="shared" si="0"/>
        <v/>
      </c>
      <c r="H56" s="130" t="str">
        <f>IF(G56="pigment",Table3[[#This Row],[Weight Percentage (no ranges)]],"")</f>
        <v/>
      </c>
      <c r="I56" s="130" t="str">
        <f t="shared" si="1"/>
        <v/>
      </c>
      <c r="J56" s="130" t="str">
        <f>IF(I56="binder",Table3[[#This Row],[Weight Percentage (no ranges)]],"")</f>
        <v/>
      </c>
      <c r="K56" s="130" t="str">
        <f t="shared" si="2"/>
        <v/>
      </c>
      <c r="L56" s="130" t="str">
        <f>IF(K56="solvent",Table3[[#This Row],[Weight Percentage (no ranges)]],"")</f>
        <v/>
      </c>
      <c r="M56" s="102" t="e">
        <f t="shared" si="3"/>
        <v>#N/A</v>
      </c>
      <c r="N56" s="100" t="e">
        <f>VLOOKUP(Table3[[#This Row],[CAS Number (CAS)]],RSLtbl,1,FALSE)</f>
        <v>#N/A</v>
      </c>
      <c r="O56" s="100">
        <f>IF(ISERROR(Table21[[#This Row],[lookup CAS]]),0,1)</f>
        <v>0</v>
      </c>
      <c r="P56" s="100">
        <f>IF(Table3[[#This Row],[Weight Percentage (no ranges)]]&lt;0.1,0,1)</f>
        <v>0</v>
      </c>
      <c r="Q56" s="100">
        <f>+Table21[[#This Row],[is RSL]]+Table21[[#This Row],[is &gt;0.1]]</f>
        <v>0</v>
      </c>
    </row>
    <row r="57" spans="1:17" s="100" customFormat="1">
      <c r="A57" s="180"/>
      <c r="B57" s="181"/>
      <c r="C57" s="182"/>
      <c r="D57" s="181" t="s">
        <v>576</v>
      </c>
      <c r="E57" s="181" t="s">
        <v>576</v>
      </c>
      <c r="F57" s="101" t="e">
        <f>VLOOKUP(TRIM(Table3[[#This Row],[CAS Number (CAS)]]),CASwAddlQuestions,4,FALSE)</f>
        <v>#N/A</v>
      </c>
      <c r="G57" s="130" t="str">
        <f t="shared" si="0"/>
        <v/>
      </c>
      <c r="H57" s="130" t="str">
        <f>IF(G57="pigment",Table3[[#This Row],[Weight Percentage (no ranges)]],"")</f>
        <v/>
      </c>
      <c r="I57" s="130" t="str">
        <f t="shared" si="1"/>
        <v/>
      </c>
      <c r="J57" s="130" t="str">
        <f>IF(I57="binder",Table3[[#This Row],[Weight Percentage (no ranges)]],"")</f>
        <v/>
      </c>
      <c r="K57" s="130" t="str">
        <f t="shared" si="2"/>
        <v/>
      </c>
      <c r="L57" s="130" t="str">
        <f>IF(K57="solvent",Table3[[#This Row],[Weight Percentage (no ranges)]],"")</f>
        <v/>
      </c>
      <c r="M57" s="102" t="e">
        <f t="shared" si="3"/>
        <v>#N/A</v>
      </c>
      <c r="N57" s="100" t="e">
        <f>VLOOKUP(Table3[[#This Row],[CAS Number (CAS)]],RSLtbl,1,FALSE)</f>
        <v>#N/A</v>
      </c>
      <c r="O57" s="100">
        <f>IF(ISERROR(Table21[[#This Row],[lookup CAS]]),0,1)</f>
        <v>0</v>
      </c>
      <c r="P57" s="100">
        <f>IF(Table3[[#This Row],[Weight Percentage (no ranges)]]&lt;0.1,0,1)</f>
        <v>0</v>
      </c>
      <c r="Q57" s="100">
        <f>+Table21[[#This Row],[is RSL]]+Table21[[#This Row],[is &gt;0.1]]</f>
        <v>0</v>
      </c>
    </row>
    <row r="58" spans="1:17" s="100" customFormat="1">
      <c r="A58" s="180"/>
      <c r="B58" s="181"/>
      <c r="C58" s="182"/>
      <c r="D58" s="181" t="s">
        <v>576</v>
      </c>
      <c r="E58" s="181" t="s">
        <v>576</v>
      </c>
      <c r="F58" s="101" t="e">
        <f>VLOOKUP(TRIM(Table3[[#This Row],[CAS Number (CAS)]]),CASwAddlQuestions,4,FALSE)</f>
        <v>#N/A</v>
      </c>
      <c r="G58" s="130" t="str">
        <f t="shared" si="0"/>
        <v/>
      </c>
      <c r="H58" s="130" t="str">
        <f>IF(G58="pigment",Table3[[#This Row],[Weight Percentage (no ranges)]],"")</f>
        <v/>
      </c>
      <c r="I58" s="130" t="str">
        <f t="shared" si="1"/>
        <v/>
      </c>
      <c r="J58" s="130" t="str">
        <f>IF(I58="binder",Table3[[#This Row],[Weight Percentage (no ranges)]],"")</f>
        <v/>
      </c>
      <c r="K58" s="130" t="str">
        <f t="shared" si="2"/>
        <v/>
      </c>
      <c r="L58" s="130" t="str">
        <f>IF(K58="solvent",Table3[[#This Row],[Weight Percentage (no ranges)]],"")</f>
        <v/>
      </c>
      <c r="M58" s="102" t="e">
        <f t="shared" si="3"/>
        <v>#N/A</v>
      </c>
      <c r="N58" s="100" t="e">
        <f>VLOOKUP(Table3[[#This Row],[CAS Number (CAS)]],RSLtbl,1,FALSE)</f>
        <v>#N/A</v>
      </c>
      <c r="O58" s="100">
        <f>IF(ISERROR(Table21[[#This Row],[lookup CAS]]),0,1)</f>
        <v>0</v>
      </c>
      <c r="P58" s="100">
        <f>IF(Table3[[#This Row],[Weight Percentage (no ranges)]]&lt;0.1,0,1)</f>
        <v>0</v>
      </c>
      <c r="Q58" s="100">
        <f>+Table21[[#This Row],[is RSL]]+Table21[[#This Row],[is &gt;0.1]]</f>
        <v>0</v>
      </c>
    </row>
    <row r="59" spans="1:17" s="100" customFormat="1">
      <c r="A59" s="180"/>
      <c r="B59" s="181"/>
      <c r="C59" s="182"/>
      <c r="D59" s="181" t="s">
        <v>576</v>
      </c>
      <c r="E59" s="181" t="s">
        <v>576</v>
      </c>
      <c r="F59" s="101" t="e">
        <f>VLOOKUP(TRIM(Table3[[#This Row],[CAS Number (CAS)]]),CASwAddlQuestions,4,FALSE)</f>
        <v>#N/A</v>
      </c>
      <c r="G59" s="130" t="str">
        <f t="shared" si="0"/>
        <v/>
      </c>
      <c r="H59" s="130" t="str">
        <f>IF(G59="pigment",Table3[[#This Row],[Weight Percentage (no ranges)]],"")</f>
        <v/>
      </c>
      <c r="I59" s="130" t="str">
        <f t="shared" si="1"/>
        <v/>
      </c>
      <c r="J59" s="130" t="str">
        <f>IF(I59="binder",Table3[[#This Row],[Weight Percentage (no ranges)]],"")</f>
        <v/>
      </c>
      <c r="K59" s="130" t="str">
        <f t="shared" si="2"/>
        <v/>
      </c>
      <c r="L59" s="130" t="str">
        <f>IF(K59="solvent",Table3[[#This Row],[Weight Percentage (no ranges)]],"")</f>
        <v/>
      </c>
      <c r="M59" s="102" t="e">
        <f t="shared" si="3"/>
        <v>#N/A</v>
      </c>
      <c r="N59" s="100" t="e">
        <f>VLOOKUP(Table3[[#This Row],[CAS Number (CAS)]],RSLtbl,1,FALSE)</f>
        <v>#N/A</v>
      </c>
      <c r="O59" s="100">
        <f>IF(ISERROR(Table21[[#This Row],[lookup CAS]]),0,1)</f>
        <v>0</v>
      </c>
      <c r="P59" s="100">
        <f>IF(Table3[[#This Row],[Weight Percentage (no ranges)]]&lt;0.1,0,1)</f>
        <v>0</v>
      </c>
      <c r="Q59" s="100">
        <f>+Table21[[#This Row],[is RSL]]+Table21[[#This Row],[is &gt;0.1]]</f>
        <v>0</v>
      </c>
    </row>
    <row r="60" spans="1:17" s="100" customFormat="1">
      <c r="A60" s="180"/>
      <c r="B60" s="181"/>
      <c r="C60" s="182"/>
      <c r="D60" s="181" t="s">
        <v>576</v>
      </c>
      <c r="E60" s="181" t="s">
        <v>576</v>
      </c>
      <c r="F60" s="101" t="e">
        <f>VLOOKUP(TRIM(Table3[[#This Row],[CAS Number (CAS)]]),CASwAddlQuestions,4,FALSE)</f>
        <v>#N/A</v>
      </c>
      <c r="G60" s="130" t="str">
        <f t="shared" si="0"/>
        <v/>
      </c>
      <c r="H60" s="130" t="str">
        <f>IF(G60="pigment",Table3[[#This Row],[Weight Percentage (no ranges)]],"")</f>
        <v/>
      </c>
      <c r="I60" s="130" t="str">
        <f t="shared" si="1"/>
        <v/>
      </c>
      <c r="J60" s="130" t="str">
        <f>IF(I60="binder",Table3[[#This Row],[Weight Percentage (no ranges)]],"")</f>
        <v/>
      </c>
      <c r="K60" s="130" t="str">
        <f t="shared" si="2"/>
        <v/>
      </c>
      <c r="L60" s="130" t="str">
        <f>IF(K60="solvent",Table3[[#This Row],[Weight Percentage (no ranges)]],"")</f>
        <v/>
      </c>
      <c r="M60" s="102" t="e">
        <f t="shared" si="3"/>
        <v>#N/A</v>
      </c>
      <c r="N60" s="100" t="e">
        <f>VLOOKUP(Table3[[#This Row],[CAS Number (CAS)]],RSLtbl,1,FALSE)</f>
        <v>#N/A</v>
      </c>
      <c r="O60" s="100">
        <f>IF(ISERROR(Table21[[#This Row],[lookup CAS]]),0,1)</f>
        <v>0</v>
      </c>
      <c r="P60" s="100">
        <f>IF(Table3[[#This Row],[Weight Percentage (no ranges)]]&lt;0.1,0,1)</f>
        <v>0</v>
      </c>
      <c r="Q60" s="100">
        <f>+Table21[[#This Row],[is RSL]]+Table21[[#This Row],[is &gt;0.1]]</f>
        <v>0</v>
      </c>
    </row>
    <row r="61" spans="1:17" s="100" customFormat="1">
      <c r="A61" s="180"/>
      <c r="B61" s="181"/>
      <c r="C61" s="182"/>
      <c r="D61" s="181" t="s">
        <v>576</v>
      </c>
      <c r="E61" s="181" t="s">
        <v>576</v>
      </c>
      <c r="F61" s="101" t="e">
        <f>VLOOKUP(TRIM(Table3[[#This Row],[CAS Number (CAS)]]),CASwAddlQuestions,4,FALSE)</f>
        <v>#N/A</v>
      </c>
      <c r="G61" s="130" t="str">
        <f t="shared" si="0"/>
        <v/>
      </c>
      <c r="H61" s="130" t="str">
        <f>IF(G61="pigment",Table3[[#This Row],[Weight Percentage (no ranges)]],"")</f>
        <v/>
      </c>
      <c r="I61" s="130" t="str">
        <f t="shared" si="1"/>
        <v/>
      </c>
      <c r="J61" s="130" t="str">
        <f>IF(I61="binder",Table3[[#This Row],[Weight Percentage (no ranges)]],"")</f>
        <v/>
      </c>
      <c r="K61" s="130" t="str">
        <f t="shared" si="2"/>
        <v/>
      </c>
      <c r="L61" s="130" t="str">
        <f>IF(K61="solvent",Table3[[#This Row],[Weight Percentage (no ranges)]],"")</f>
        <v/>
      </c>
      <c r="M61" s="102" t="e">
        <f t="shared" si="3"/>
        <v>#N/A</v>
      </c>
      <c r="N61" s="100" t="e">
        <f>VLOOKUP(Table3[[#This Row],[CAS Number (CAS)]],RSLtbl,1,FALSE)</f>
        <v>#N/A</v>
      </c>
      <c r="O61" s="100">
        <f>IF(ISERROR(Table21[[#This Row],[lookup CAS]]),0,1)</f>
        <v>0</v>
      </c>
      <c r="P61" s="100">
        <f>IF(Table3[[#This Row],[Weight Percentage (no ranges)]]&lt;0.1,0,1)</f>
        <v>0</v>
      </c>
      <c r="Q61" s="100">
        <f>+Table21[[#This Row],[is RSL]]+Table21[[#This Row],[is &gt;0.1]]</f>
        <v>0</v>
      </c>
    </row>
    <row r="62" spans="1:17" s="100" customFormat="1">
      <c r="A62" s="180"/>
      <c r="B62" s="181"/>
      <c r="C62" s="182"/>
      <c r="D62" s="181" t="s">
        <v>576</v>
      </c>
      <c r="E62" s="181" t="s">
        <v>576</v>
      </c>
      <c r="F62" s="101" t="e">
        <f>VLOOKUP(TRIM(Table3[[#This Row],[CAS Number (CAS)]]),CASwAddlQuestions,4,FALSE)</f>
        <v>#N/A</v>
      </c>
      <c r="G62" s="130" t="str">
        <f t="shared" si="0"/>
        <v/>
      </c>
      <c r="H62" s="130" t="str">
        <f>IF(G62="pigment",Table3[[#This Row],[Weight Percentage (no ranges)]],"")</f>
        <v/>
      </c>
      <c r="I62" s="130" t="str">
        <f t="shared" si="1"/>
        <v/>
      </c>
      <c r="J62" s="130" t="str">
        <f>IF(I62="binder",Table3[[#This Row],[Weight Percentage (no ranges)]],"")</f>
        <v/>
      </c>
      <c r="K62" s="130" t="str">
        <f t="shared" si="2"/>
        <v/>
      </c>
      <c r="L62" s="130" t="str">
        <f>IF(K62="solvent",Table3[[#This Row],[Weight Percentage (no ranges)]],"")</f>
        <v/>
      </c>
      <c r="M62" s="102" t="e">
        <f t="shared" si="3"/>
        <v>#N/A</v>
      </c>
      <c r="N62" s="100" t="e">
        <f>VLOOKUP(Table3[[#This Row],[CAS Number (CAS)]],RSLtbl,1,FALSE)</f>
        <v>#N/A</v>
      </c>
      <c r="O62" s="100">
        <f>IF(ISERROR(Table21[[#This Row],[lookup CAS]]),0,1)</f>
        <v>0</v>
      </c>
      <c r="P62" s="100">
        <f>IF(Table3[[#This Row],[Weight Percentage (no ranges)]]&lt;0.1,0,1)</f>
        <v>0</v>
      </c>
      <c r="Q62" s="100">
        <f>+Table21[[#This Row],[is RSL]]+Table21[[#This Row],[is &gt;0.1]]</f>
        <v>0</v>
      </c>
    </row>
    <row r="63" spans="1:17" s="100" customFormat="1">
      <c r="A63" s="180"/>
      <c r="B63" s="181"/>
      <c r="C63" s="182"/>
      <c r="D63" s="181" t="s">
        <v>576</v>
      </c>
      <c r="E63" s="181" t="s">
        <v>576</v>
      </c>
      <c r="F63" s="101" t="e">
        <f>VLOOKUP(TRIM(Table3[[#This Row],[CAS Number (CAS)]]),CASwAddlQuestions,4,FALSE)</f>
        <v>#N/A</v>
      </c>
      <c r="G63" s="130" t="str">
        <f t="shared" si="0"/>
        <v/>
      </c>
      <c r="H63" s="130" t="str">
        <f>IF(G63="pigment",Table3[[#This Row],[Weight Percentage (no ranges)]],"")</f>
        <v/>
      </c>
      <c r="I63" s="130" t="str">
        <f t="shared" si="1"/>
        <v/>
      </c>
      <c r="J63" s="130" t="str">
        <f>IF(I63="binder",Table3[[#This Row],[Weight Percentage (no ranges)]],"")</f>
        <v/>
      </c>
      <c r="K63" s="130" t="str">
        <f t="shared" si="2"/>
        <v/>
      </c>
      <c r="L63" s="130" t="str">
        <f>IF(K63="solvent",Table3[[#This Row],[Weight Percentage (no ranges)]],"")</f>
        <v/>
      </c>
      <c r="M63" s="102" t="e">
        <f t="shared" si="3"/>
        <v>#N/A</v>
      </c>
      <c r="N63" s="100" t="e">
        <f>VLOOKUP(Table3[[#This Row],[CAS Number (CAS)]],RSLtbl,1,FALSE)</f>
        <v>#N/A</v>
      </c>
      <c r="O63" s="100">
        <f>IF(ISERROR(Table21[[#This Row],[lookup CAS]]),0,1)</f>
        <v>0</v>
      </c>
      <c r="P63" s="100">
        <f>IF(Table3[[#This Row],[Weight Percentage (no ranges)]]&lt;0.1,0,1)</f>
        <v>0</v>
      </c>
      <c r="Q63" s="100">
        <f>+Table21[[#This Row],[is RSL]]+Table21[[#This Row],[is &gt;0.1]]</f>
        <v>0</v>
      </c>
    </row>
    <row r="64" spans="1:17" s="100" customFormat="1">
      <c r="A64" s="180"/>
      <c r="B64" s="181"/>
      <c r="C64" s="182"/>
      <c r="D64" s="181" t="s">
        <v>576</v>
      </c>
      <c r="E64" s="181" t="s">
        <v>576</v>
      </c>
      <c r="F64" s="101" t="e">
        <f>VLOOKUP(TRIM(Table3[[#This Row],[CAS Number (CAS)]]),CASwAddlQuestions,4,FALSE)</f>
        <v>#N/A</v>
      </c>
      <c r="G64" s="130" t="str">
        <f t="shared" si="0"/>
        <v/>
      </c>
      <c r="H64" s="130" t="str">
        <f>IF(G64="pigment",Table3[[#This Row],[Weight Percentage (no ranges)]],"")</f>
        <v/>
      </c>
      <c r="I64" s="130" t="str">
        <f t="shared" si="1"/>
        <v/>
      </c>
      <c r="J64" s="130" t="str">
        <f>IF(I64="binder",Table3[[#This Row],[Weight Percentage (no ranges)]],"")</f>
        <v/>
      </c>
      <c r="K64" s="130" t="str">
        <f t="shared" si="2"/>
        <v/>
      </c>
      <c r="L64" s="130" t="str">
        <f>IF(K64="solvent",Table3[[#This Row],[Weight Percentage (no ranges)]],"")</f>
        <v/>
      </c>
      <c r="M64" s="102" t="e">
        <f t="shared" si="3"/>
        <v>#N/A</v>
      </c>
      <c r="N64" s="100" t="e">
        <f>VLOOKUP(Table3[[#This Row],[CAS Number (CAS)]],RSLtbl,1,FALSE)</f>
        <v>#N/A</v>
      </c>
      <c r="O64" s="100">
        <f>IF(ISERROR(Table21[[#This Row],[lookup CAS]]),0,1)</f>
        <v>0</v>
      </c>
      <c r="P64" s="100">
        <f>IF(Table3[[#This Row],[Weight Percentage (no ranges)]]&lt;0.1,0,1)</f>
        <v>0</v>
      </c>
      <c r="Q64" s="100">
        <f>+Table21[[#This Row],[is RSL]]+Table21[[#This Row],[is &gt;0.1]]</f>
        <v>0</v>
      </c>
    </row>
    <row r="65" spans="1:17" s="100" customFormat="1">
      <c r="A65" s="180"/>
      <c r="B65" s="181"/>
      <c r="C65" s="182"/>
      <c r="D65" s="181" t="s">
        <v>576</v>
      </c>
      <c r="E65" s="181" t="s">
        <v>576</v>
      </c>
      <c r="F65" s="101" t="e">
        <f>VLOOKUP(TRIM(Table3[[#This Row],[CAS Number (CAS)]]),CASwAddlQuestions,4,FALSE)</f>
        <v>#N/A</v>
      </c>
      <c r="G65" s="130" t="str">
        <f t="shared" si="0"/>
        <v/>
      </c>
      <c r="H65" s="130" t="str">
        <f>IF(G65="pigment",Table3[[#This Row],[Weight Percentage (no ranges)]],"")</f>
        <v/>
      </c>
      <c r="I65" s="130" t="str">
        <f t="shared" si="1"/>
        <v/>
      </c>
      <c r="J65" s="130" t="str">
        <f>IF(I65="binder",Table3[[#This Row],[Weight Percentage (no ranges)]],"")</f>
        <v/>
      </c>
      <c r="K65" s="130" t="str">
        <f t="shared" si="2"/>
        <v/>
      </c>
      <c r="L65" s="130" t="str">
        <f>IF(K65="solvent",Table3[[#This Row],[Weight Percentage (no ranges)]],"")</f>
        <v/>
      </c>
      <c r="M65" s="102" t="e">
        <f t="shared" si="3"/>
        <v>#N/A</v>
      </c>
      <c r="N65" s="100" t="e">
        <f>VLOOKUP(Table3[[#This Row],[CAS Number (CAS)]],RSLtbl,1,FALSE)</f>
        <v>#N/A</v>
      </c>
      <c r="O65" s="100">
        <f>IF(ISERROR(Table21[[#This Row],[lookup CAS]]),0,1)</f>
        <v>0</v>
      </c>
      <c r="P65" s="100">
        <f>IF(Table3[[#This Row],[Weight Percentage (no ranges)]]&lt;0.1,0,1)</f>
        <v>0</v>
      </c>
      <c r="Q65" s="100">
        <f>+Table21[[#This Row],[is RSL]]+Table21[[#This Row],[is &gt;0.1]]</f>
        <v>0</v>
      </c>
    </row>
    <row r="66" spans="1:17" s="100" customFormat="1">
      <c r="A66" s="180"/>
      <c r="B66" s="181"/>
      <c r="C66" s="182"/>
      <c r="D66" s="181" t="s">
        <v>576</v>
      </c>
      <c r="E66" s="181" t="s">
        <v>576</v>
      </c>
      <c r="F66" s="101" t="e">
        <f>VLOOKUP(TRIM(Table3[[#This Row],[CAS Number (CAS)]]),CASwAddlQuestions,4,FALSE)</f>
        <v>#N/A</v>
      </c>
      <c r="G66" s="130" t="str">
        <f t="shared" si="0"/>
        <v/>
      </c>
      <c r="H66" s="130" t="str">
        <f>IF(G66="pigment",Table3[[#This Row],[Weight Percentage (no ranges)]],"")</f>
        <v/>
      </c>
      <c r="I66" s="130" t="str">
        <f t="shared" si="1"/>
        <v/>
      </c>
      <c r="J66" s="130" t="str">
        <f>IF(I66="binder",Table3[[#This Row],[Weight Percentage (no ranges)]],"")</f>
        <v/>
      </c>
      <c r="K66" s="130" t="str">
        <f t="shared" si="2"/>
        <v/>
      </c>
      <c r="L66" s="130" t="str">
        <f>IF(K66="solvent",Table3[[#This Row],[Weight Percentage (no ranges)]],"")</f>
        <v/>
      </c>
      <c r="M66" s="102" t="e">
        <f t="shared" si="3"/>
        <v>#N/A</v>
      </c>
      <c r="N66" s="100" t="e">
        <f>VLOOKUP(Table3[[#This Row],[CAS Number (CAS)]],RSLtbl,1,FALSE)</f>
        <v>#N/A</v>
      </c>
      <c r="O66" s="100">
        <f>IF(ISERROR(Table21[[#This Row],[lookup CAS]]),0,1)</f>
        <v>0</v>
      </c>
      <c r="P66" s="100">
        <f>IF(Table3[[#This Row],[Weight Percentage (no ranges)]]&lt;0.1,0,1)</f>
        <v>0</v>
      </c>
      <c r="Q66" s="100">
        <f>+Table21[[#This Row],[is RSL]]+Table21[[#This Row],[is &gt;0.1]]</f>
        <v>0</v>
      </c>
    </row>
    <row r="67" spans="1:17" s="100" customFormat="1">
      <c r="A67" s="180"/>
      <c r="B67" s="181"/>
      <c r="C67" s="182"/>
      <c r="D67" s="181" t="s">
        <v>576</v>
      </c>
      <c r="E67" s="181" t="s">
        <v>576</v>
      </c>
      <c r="F67" s="101" t="e">
        <f>VLOOKUP(TRIM(Table3[[#This Row],[CAS Number (CAS)]]),CASwAddlQuestions,4,FALSE)</f>
        <v>#N/A</v>
      </c>
      <c r="G67" s="130" t="str">
        <f t="shared" si="0"/>
        <v/>
      </c>
      <c r="H67" s="130" t="str">
        <f>IF(G67="pigment",Table3[[#This Row],[Weight Percentage (no ranges)]],"")</f>
        <v/>
      </c>
      <c r="I67" s="130" t="str">
        <f t="shared" si="1"/>
        <v/>
      </c>
      <c r="J67" s="130" t="str">
        <f>IF(I67="binder",Table3[[#This Row],[Weight Percentage (no ranges)]],"")</f>
        <v/>
      </c>
      <c r="K67" s="130" t="str">
        <f t="shared" si="2"/>
        <v/>
      </c>
      <c r="L67" s="130" t="str">
        <f>IF(K67="solvent",Table3[[#This Row],[Weight Percentage (no ranges)]],"")</f>
        <v/>
      </c>
      <c r="M67" s="102" t="e">
        <f t="shared" si="3"/>
        <v>#N/A</v>
      </c>
      <c r="N67" s="100" t="e">
        <f>VLOOKUP(Table3[[#This Row],[CAS Number (CAS)]],RSLtbl,1,FALSE)</f>
        <v>#N/A</v>
      </c>
      <c r="O67" s="100">
        <f>IF(ISERROR(Table21[[#This Row],[lookup CAS]]),0,1)</f>
        <v>0</v>
      </c>
      <c r="P67" s="100">
        <f>IF(Table3[[#This Row],[Weight Percentage (no ranges)]]&lt;0.1,0,1)</f>
        <v>0</v>
      </c>
      <c r="Q67" s="100">
        <f>+Table21[[#This Row],[is RSL]]+Table21[[#This Row],[is &gt;0.1]]</f>
        <v>0</v>
      </c>
    </row>
    <row r="68" spans="1:17" s="100" customFormat="1">
      <c r="A68" s="180"/>
      <c r="B68" s="181"/>
      <c r="C68" s="182"/>
      <c r="D68" s="181" t="s">
        <v>576</v>
      </c>
      <c r="E68" s="181" t="s">
        <v>576</v>
      </c>
      <c r="F68" s="101" t="e">
        <f>VLOOKUP(TRIM(Table3[[#This Row],[CAS Number (CAS)]]),CASwAddlQuestions,4,FALSE)</f>
        <v>#N/A</v>
      </c>
      <c r="G68" s="130" t="str">
        <f t="shared" si="0"/>
        <v/>
      </c>
      <c r="H68" s="130" t="str">
        <f>IF(G68="pigment",Table3[[#This Row],[Weight Percentage (no ranges)]],"")</f>
        <v/>
      </c>
      <c r="I68" s="130" t="str">
        <f t="shared" si="1"/>
        <v/>
      </c>
      <c r="J68" s="130" t="str">
        <f>IF(I68="binder",Table3[[#This Row],[Weight Percentage (no ranges)]],"")</f>
        <v/>
      </c>
      <c r="K68" s="130" t="str">
        <f t="shared" si="2"/>
        <v/>
      </c>
      <c r="L68" s="130" t="str">
        <f>IF(K68="solvent",Table3[[#This Row],[Weight Percentage (no ranges)]],"")</f>
        <v/>
      </c>
      <c r="M68" s="102" t="e">
        <f t="shared" si="3"/>
        <v>#N/A</v>
      </c>
      <c r="N68" s="100" t="e">
        <f>VLOOKUP(Table3[[#This Row],[CAS Number (CAS)]],RSLtbl,1,FALSE)</f>
        <v>#N/A</v>
      </c>
      <c r="O68" s="100">
        <f>IF(ISERROR(Table21[[#This Row],[lookup CAS]]),0,1)</f>
        <v>0</v>
      </c>
      <c r="P68" s="100">
        <f>IF(Table3[[#This Row],[Weight Percentage (no ranges)]]&lt;0.1,0,1)</f>
        <v>0</v>
      </c>
      <c r="Q68" s="100">
        <f>+Table21[[#This Row],[is RSL]]+Table21[[#This Row],[is &gt;0.1]]</f>
        <v>0</v>
      </c>
    </row>
    <row r="69" spans="1:17" s="100" customFormat="1">
      <c r="A69" s="180"/>
      <c r="B69" s="181"/>
      <c r="C69" s="182"/>
      <c r="D69" s="181" t="s">
        <v>576</v>
      </c>
      <c r="E69" s="181" t="s">
        <v>576</v>
      </c>
      <c r="F69" s="101" t="e">
        <f>VLOOKUP(TRIM(Table3[[#This Row],[CAS Number (CAS)]]),CASwAddlQuestions,4,FALSE)</f>
        <v>#N/A</v>
      </c>
      <c r="G69" s="130" t="str">
        <f t="shared" si="0"/>
        <v/>
      </c>
      <c r="H69" s="130" t="str">
        <f>IF(G69="pigment",Table3[[#This Row],[Weight Percentage (no ranges)]],"")</f>
        <v/>
      </c>
      <c r="I69" s="130" t="str">
        <f t="shared" si="1"/>
        <v/>
      </c>
      <c r="J69" s="130" t="str">
        <f>IF(I69="binder",Table3[[#This Row],[Weight Percentage (no ranges)]],"")</f>
        <v/>
      </c>
      <c r="K69" s="130" t="str">
        <f t="shared" si="2"/>
        <v/>
      </c>
      <c r="L69" s="130" t="str">
        <f>IF(K69="solvent",Table3[[#This Row],[Weight Percentage (no ranges)]],"")</f>
        <v/>
      </c>
      <c r="M69" s="102" t="e">
        <f t="shared" si="3"/>
        <v>#N/A</v>
      </c>
      <c r="N69" s="100" t="e">
        <f>VLOOKUP(Table3[[#This Row],[CAS Number (CAS)]],RSLtbl,1,FALSE)</f>
        <v>#N/A</v>
      </c>
      <c r="O69" s="100">
        <f>IF(ISERROR(Table21[[#This Row],[lookup CAS]]),0,1)</f>
        <v>0</v>
      </c>
      <c r="P69" s="100">
        <f>IF(Table3[[#This Row],[Weight Percentage (no ranges)]]&lt;0.1,0,1)</f>
        <v>0</v>
      </c>
      <c r="Q69" s="100">
        <f>+Table21[[#This Row],[is RSL]]+Table21[[#This Row],[is &gt;0.1]]</f>
        <v>0</v>
      </c>
    </row>
    <row r="70" spans="1:17" s="100" customFormat="1">
      <c r="A70" s="180"/>
      <c r="B70" s="181"/>
      <c r="C70" s="182"/>
      <c r="D70" s="181" t="s">
        <v>576</v>
      </c>
      <c r="E70" s="181" t="s">
        <v>576</v>
      </c>
      <c r="F70" s="101" t="e">
        <f>VLOOKUP(TRIM(Table3[[#This Row],[CAS Number (CAS)]]),CASwAddlQuestions,4,FALSE)</f>
        <v>#N/A</v>
      </c>
      <c r="G70" s="130" t="str">
        <f t="shared" si="0"/>
        <v/>
      </c>
      <c r="H70" s="130" t="str">
        <f>IF(G70="pigment",Table3[[#This Row],[Weight Percentage (no ranges)]],"")</f>
        <v/>
      </c>
      <c r="I70" s="130" t="str">
        <f t="shared" si="1"/>
        <v/>
      </c>
      <c r="J70" s="130" t="str">
        <f>IF(I70="binder",Table3[[#This Row],[Weight Percentage (no ranges)]],"")</f>
        <v/>
      </c>
      <c r="K70" s="130" t="str">
        <f t="shared" si="2"/>
        <v/>
      </c>
      <c r="L70" s="130" t="str">
        <f>IF(K70="solvent",Table3[[#This Row],[Weight Percentage (no ranges)]],"")</f>
        <v/>
      </c>
      <c r="M70" s="102" t="e">
        <f t="shared" si="3"/>
        <v>#N/A</v>
      </c>
      <c r="N70" s="100" t="e">
        <f>VLOOKUP(Table3[[#This Row],[CAS Number (CAS)]],RSLtbl,1,FALSE)</f>
        <v>#N/A</v>
      </c>
      <c r="O70" s="100">
        <f>IF(ISERROR(Table21[[#This Row],[lookup CAS]]),0,1)</f>
        <v>0</v>
      </c>
      <c r="P70" s="100">
        <f>IF(Table3[[#This Row],[Weight Percentage (no ranges)]]&lt;0.1,0,1)</f>
        <v>0</v>
      </c>
      <c r="Q70" s="100">
        <f>+Table21[[#This Row],[is RSL]]+Table21[[#This Row],[is &gt;0.1]]</f>
        <v>0</v>
      </c>
    </row>
    <row r="71" spans="1:17" s="100" customFormat="1">
      <c r="A71" s="180"/>
      <c r="B71" s="181"/>
      <c r="C71" s="182"/>
      <c r="D71" s="181" t="s">
        <v>576</v>
      </c>
      <c r="E71" s="181" t="s">
        <v>576</v>
      </c>
      <c r="F71" s="101" t="e">
        <f>VLOOKUP(TRIM(Table3[[#This Row],[CAS Number (CAS)]]),CASwAddlQuestions,4,FALSE)</f>
        <v>#N/A</v>
      </c>
      <c r="G71" s="130" t="str">
        <f t="shared" si="0"/>
        <v/>
      </c>
      <c r="H71" s="130" t="str">
        <f>IF(G71="pigment",Table3[[#This Row],[Weight Percentage (no ranges)]],"")</f>
        <v/>
      </c>
      <c r="I71" s="130" t="str">
        <f t="shared" si="1"/>
        <v/>
      </c>
      <c r="J71" s="130" t="str">
        <f>IF(I71="binder",Table3[[#This Row],[Weight Percentage (no ranges)]],"")</f>
        <v/>
      </c>
      <c r="K71" s="130" t="str">
        <f t="shared" si="2"/>
        <v/>
      </c>
      <c r="L71" s="130" t="str">
        <f>IF(K71="solvent",Table3[[#This Row],[Weight Percentage (no ranges)]],"")</f>
        <v/>
      </c>
      <c r="M71" s="102" t="e">
        <f t="shared" si="3"/>
        <v>#N/A</v>
      </c>
      <c r="N71" s="100" t="e">
        <f>VLOOKUP(Table3[[#This Row],[CAS Number (CAS)]],RSLtbl,1,FALSE)</f>
        <v>#N/A</v>
      </c>
      <c r="O71" s="100">
        <f>IF(ISERROR(Table21[[#This Row],[lookup CAS]]),0,1)</f>
        <v>0</v>
      </c>
      <c r="P71" s="100">
        <f>IF(Table3[[#This Row],[Weight Percentage (no ranges)]]&lt;0.1,0,1)</f>
        <v>0</v>
      </c>
      <c r="Q71" s="100">
        <f>+Table21[[#This Row],[is RSL]]+Table21[[#This Row],[is &gt;0.1]]</f>
        <v>0</v>
      </c>
    </row>
    <row r="72" spans="1:17" s="100" customFormat="1">
      <c r="A72" s="180"/>
      <c r="B72" s="181"/>
      <c r="C72" s="182"/>
      <c r="D72" s="181" t="s">
        <v>576</v>
      </c>
      <c r="E72" s="181" t="s">
        <v>576</v>
      </c>
      <c r="F72" s="101" t="e">
        <f>VLOOKUP(TRIM(Table3[[#This Row],[CAS Number (CAS)]]),CASwAddlQuestions,4,FALSE)</f>
        <v>#N/A</v>
      </c>
      <c r="G72" s="130" t="str">
        <f t="shared" si="0"/>
        <v/>
      </c>
      <c r="H72" s="130" t="str">
        <f>IF(G72="pigment",Table3[[#This Row],[Weight Percentage (no ranges)]],"")</f>
        <v/>
      </c>
      <c r="I72" s="130" t="str">
        <f t="shared" si="1"/>
        <v/>
      </c>
      <c r="J72" s="130" t="str">
        <f>IF(I72="binder",Table3[[#This Row],[Weight Percentage (no ranges)]],"")</f>
        <v/>
      </c>
      <c r="K72" s="130" t="str">
        <f t="shared" si="2"/>
        <v/>
      </c>
      <c r="L72" s="130" t="str">
        <f>IF(K72="solvent",Table3[[#This Row],[Weight Percentage (no ranges)]],"")</f>
        <v/>
      </c>
      <c r="M72" s="102" t="e">
        <f t="shared" si="3"/>
        <v>#N/A</v>
      </c>
      <c r="N72" s="100" t="e">
        <f>VLOOKUP(Table3[[#This Row],[CAS Number (CAS)]],RSLtbl,1,FALSE)</f>
        <v>#N/A</v>
      </c>
      <c r="O72" s="100">
        <f>IF(ISERROR(Table21[[#This Row],[lookup CAS]]),0,1)</f>
        <v>0</v>
      </c>
      <c r="P72" s="100">
        <f>IF(Table3[[#This Row],[Weight Percentage (no ranges)]]&lt;0.1,0,1)</f>
        <v>0</v>
      </c>
      <c r="Q72" s="100">
        <f>+Table21[[#This Row],[is RSL]]+Table21[[#This Row],[is &gt;0.1]]</f>
        <v>0</v>
      </c>
    </row>
    <row r="73" spans="1:17" s="100" customFormat="1">
      <c r="A73" s="180"/>
      <c r="B73" s="181"/>
      <c r="C73" s="182"/>
      <c r="D73" s="181" t="s">
        <v>576</v>
      </c>
      <c r="E73" s="181" t="s">
        <v>576</v>
      </c>
      <c r="F73" s="101" t="e">
        <f>VLOOKUP(TRIM(Table3[[#This Row],[CAS Number (CAS)]]),CASwAddlQuestions,4,FALSE)</f>
        <v>#N/A</v>
      </c>
      <c r="G73" s="130" t="str">
        <f t="shared" ref="G73:G96" si="4">IF(ISNUMBER(SEARCH("*pigment*",$D73)),"pigment","")</f>
        <v/>
      </c>
      <c r="H73" s="130" t="str">
        <f>IF(G73="pigment",Table3[[#This Row],[Weight Percentage (no ranges)]],"")</f>
        <v/>
      </c>
      <c r="I73" s="130" t="str">
        <f t="shared" ref="I73:I96" si="5">IF(ISNUMBER(SEARCH("*binder*",$D73)),"binder","")</f>
        <v/>
      </c>
      <c r="J73" s="130" t="str">
        <f>IF(I73="binder",Table3[[#This Row],[Weight Percentage (no ranges)]],"")</f>
        <v/>
      </c>
      <c r="K73" s="130" t="str">
        <f t="shared" ref="K73:K96" si="6">IF(ISNUMBER(SEARCH("*solvent*",$D73)),"solvent","")</f>
        <v/>
      </c>
      <c r="L73" s="130" t="str">
        <f>IF(K73="solvent",Table3[[#This Row],[Weight Percentage (no ranges)]],"")</f>
        <v/>
      </c>
      <c r="M73" s="102" t="e">
        <f t="shared" si="3"/>
        <v>#N/A</v>
      </c>
      <c r="N73" s="100" t="e">
        <f>VLOOKUP(Table3[[#This Row],[CAS Number (CAS)]],RSLtbl,1,FALSE)</f>
        <v>#N/A</v>
      </c>
      <c r="O73" s="100">
        <f>IF(ISERROR(Table21[[#This Row],[lookup CAS]]),0,1)</f>
        <v>0</v>
      </c>
      <c r="P73" s="100">
        <f>IF(Table3[[#This Row],[Weight Percentage (no ranges)]]&lt;0.1,0,1)</f>
        <v>0</v>
      </c>
      <c r="Q73" s="100">
        <f>+Table21[[#This Row],[is RSL]]+Table21[[#This Row],[is &gt;0.1]]</f>
        <v>0</v>
      </c>
    </row>
    <row r="74" spans="1:17" s="100" customFormat="1">
      <c r="A74" s="180"/>
      <c r="B74" s="181"/>
      <c r="C74" s="182"/>
      <c r="D74" s="181" t="s">
        <v>576</v>
      </c>
      <c r="E74" s="181" t="s">
        <v>576</v>
      </c>
      <c r="F74" s="101" t="e">
        <f>VLOOKUP(TRIM(Table3[[#This Row],[CAS Number (CAS)]]),CASwAddlQuestions,4,FALSE)</f>
        <v>#N/A</v>
      </c>
      <c r="G74" s="130" t="str">
        <f t="shared" si="4"/>
        <v/>
      </c>
      <c r="H74" s="130" t="str">
        <f>IF(G74="pigment",Table3[[#This Row],[Weight Percentage (no ranges)]],"")</f>
        <v/>
      </c>
      <c r="I74" s="130" t="str">
        <f t="shared" si="5"/>
        <v/>
      </c>
      <c r="J74" s="130" t="str">
        <f>IF(I74="binder",Table3[[#This Row],[Weight Percentage (no ranges)]],"")</f>
        <v/>
      </c>
      <c r="K74" s="130" t="str">
        <f t="shared" si="6"/>
        <v/>
      </c>
      <c r="L74" s="130" t="str">
        <f>IF(K74="solvent",Table3[[#This Row],[Weight Percentage (no ranges)]],"")</f>
        <v/>
      </c>
      <c r="M74" s="102" t="e">
        <f t="shared" si="3"/>
        <v>#N/A</v>
      </c>
      <c r="N74" s="100" t="e">
        <f>VLOOKUP(Table3[[#This Row],[CAS Number (CAS)]],RSLtbl,1,FALSE)</f>
        <v>#N/A</v>
      </c>
      <c r="O74" s="100">
        <f>IF(ISERROR(Table21[[#This Row],[lookup CAS]]),0,1)</f>
        <v>0</v>
      </c>
      <c r="P74" s="100">
        <f>IF(Table3[[#This Row],[Weight Percentage (no ranges)]]&lt;0.1,0,1)</f>
        <v>0</v>
      </c>
      <c r="Q74" s="100">
        <f>+Table21[[#This Row],[is RSL]]+Table21[[#This Row],[is &gt;0.1]]</f>
        <v>0</v>
      </c>
    </row>
    <row r="75" spans="1:17" s="100" customFormat="1">
      <c r="A75" s="180"/>
      <c r="B75" s="181"/>
      <c r="C75" s="182"/>
      <c r="D75" s="181" t="s">
        <v>576</v>
      </c>
      <c r="E75" s="181" t="s">
        <v>576</v>
      </c>
      <c r="F75" s="101" t="e">
        <f>VLOOKUP(TRIM(Table3[[#This Row],[CAS Number (CAS)]]),CASwAddlQuestions,4,FALSE)</f>
        <v>#N/A</v>
      </c>
      <c r="G75" s="130" t="str">
        <f t="shared" si="4"/>
        <v/>
      </c>
      <c r="H75" s="130" t="str">
        <f>IF(G75="pigment",Table3[[#This Row],[Weight Percentage (no ranges)]],"")</f>
        <v/>
      </c>
      <c r="I75" s="130" t="str">
        <f t="shared" si="5"/>
        <v/>
      </c>
      <c r="J75" s="130" t="str">
        <f>IF(I75="binder",Table3[[#This Row],[Weight Percentage (no ranges)]],"")</f>
        <v/>
      </c>
      <c r="K75" s="130" t="str">
        <f t="shared" si="6"/>
        <v/>
      </c>
      <c r="L75" s="130" t="str">
        <f>IF(K75="solvent",Table3[[#This Row],[Weight Percentage (no ranges)]],"")</f>
        <v/>
      </c>
      <c r="M75" s="102" t="e">
        <f t="shared" si="3"/>
        <v>#N/A</v>
      </c>
      <c r="N75" s="100" t="e">
        <f>VLOOKUP(Table3[[#This Row],[CAS Number (CAS)]],RSLtbl,1,FALSE)</f>
        <v>#N/A</v>
      </c>
      <c r="O75" s="100">
        <f>IF(ISERROR(Table21[[#This Row],[lookup CAS]]),0,1)</f>
        <v>0</v>
      </c>
      <c r="P75" s="100">
        <f>IF(Table3[[#This Row],[Weight Percentage (no ranges)]]&lt;0.1,0,1)</f>
        <v>0</v>
      </c>
      <c r="Q75" s="100">
        <f>+Table21[[#This Row],[is RSL]]+Table21[[#This Row],[is &gt;0.1]]</f>
        <v>0</v>
      </c>
    </row>
    <row r="76" spans="1:17" s="100" customFormat="1">
      <c r="A76" s="180"/>
      <c r="B76" s="181"/>
      <c r="C76" s="182"/>
      <c r="D76" s="181" t="s">
        <v>576</v>
      </c>
      <c r="E76" s="181" t="s">
        <v>576</v>
      </c>
      <c r="F76" s="101" t="e">
        <f>VLOOKUP(TRIM(Table3[[#This Row],[CAS Number (CAS)]]),CASwAddlQuestions,4,FALSE)</f>
        <v>#N/A</v>
      </c>
      <c r="G76" s="130" t="str">
        <f t="shared" si="4"/>
        <v/>
      </c>
      <c r="H76" s="130" t="str">
        <f>IF(G76="pigment",Table3[[#This Row],[Weight Percentage (no ranges)]],"")</f>
        <v/>
      </c>
      <c r="I76" s="130" t="str">
        <f t="shared" si="5"/>
        <v/>
      </c>
      <c r="J76" s="130" t="str">
        <f>IF(I76="binder",Table3[[#This Row],[Weight Percentage (no ranges)]],"")</f>
        <v/>
      </c>
      <c r="K76" s="130" t="str">
        <f t="shared" si="6"/>
        <v/>
      </c>
      <c r="L76" s="130" t="str">
        <f>IF(K76="solvent",Table3[[#This Row],[Weight Percentage (no ranges)]],"")</f>
        <v/>
      </c>
      <c r="M76" s="102" t="e">
        <f t="shared" si="3"/>
        <v>#N/A</v>
      </c>
      <c r="N76" s="100" t="e">
        <f>VLOOKUP(Table3[[#This Row],[CAS Number (CAS)]],RSLtbl,1,FALSE)</f>
        <v>#N/A</v>
      </c>
      <c r="O76" s="100">
        <f>IF(ISERROR(Table21[[#This Row],[lookup CAS]]),0,1)</f>
        <v>0</v>
      </c>
      <c r="P76" s="100">
        <f>IF(Table3[[#This Row],[Weight Percentage (no ranges)]]&lt;0.1,0,1)</f>
        <v>0</v>
      </c>
      <c r="Q76" s="100">
        <f>+Table21[[#This Row],[is RSL]]+Table21[[#This Row],[is &gt;0.1]]</f>
        <v>0</v>
      </c>
    </row>
    <row r="77" spans="1:17" s="100" customFormat="1">
      <c r="A77" s="180"/>
      <c r="B77" s="181"/>
      <c r="C77" s="182"/>
      <c r="D77" s="181" t="s">
        <v>576</v>
      </c>
      <c r="E77" s="181" t="s">
        <v>576</v>
      </c>
      <c r="F77" s="101" t="e">
        <f>VLOOKUP(TRIM(Table3[[#This Row],[CAS Number (CAS)]]),CASwAddlQuestions,4,FALSE)</f>
        <v>#N/A</v>
      </c>
      <c r="G77" s="130" t="str">
        <f t="shared" si="4"/>
        <v/>
      </c>
      <c r="H77" s="130" t="str">
        <f>IF(G77="pigment",Table3[[#This Row],[Weight Percentage (no ranges)]],"")</f>
        <v/>
      </c>
      <c r="I77" s="130" t="str">
        <f t="shared" si="5"/>
        <v/>
      </c>
      <c r="J77" s="130" t="str">
        <f>IF(I77="binder",Table3[[#This Row],[Weight Percentage (no ranges)]],"")</f>
        <v/>
      </c>
      <c r="K77" s="130" t="str">
        <f t="shared" si="6"/>
        <v/>
      </c>
      <c r="L77" s="130" t="str">
        <f>IF(K77="solvent",Table3[[#This Row],[Weight Percentage (no ranges)]],"")</f>
        <v/>
      </c>
      <c r="M77" s="102" t="e">
        <f t="shared" si="3"/>
        <v>#N/A</v>
      </c>
      <c r="N77" s="100" t="e">
        <f>VLOOKUP(Table3[[#This Row],[CAS Number (CAS)]],RSLtbl,1,FALSE)</f>
        <v>#N/A</v>
      </c>
      <c r="O77" s="100">
        <f>IF(ISERROR(Table21[[#This Row],[lookup CAS]]),0,1)</f>
        <v>0</v>
      </c>
      <c r="P77" s="100">
        <f>IF(Table3[[#This Row],[Weight Percentage (no ranges)]]&lt;0.1,0,1)</f>
        <v>0</v>
      </c>
      <c r="Q77" s="100">
        <f>+Table21[[#This Row],[is RSL]]+Table21[[#This Row],[is &gt;0.1]]</f>
        <v>0</v>
      </c>
    </row>
    <row r="78" spans="1:17" s="100" customFormat="1">
      <c r="A78" s="180"/>
      <c r="B78" s="181"/>
      <c r="C78" s="182"/>
      <c r="D78" s="181" t="s">
        <v>576</v>
      </c>
      <c r="E78" s="181" t="s">
        <v>576</v>
      </c>
      <c r="F78" s="101" t="e">
        <f>VLOOKUP(TRIM(Table3[[#This Row],[CAS Number (CAS)]]),CASwAddlQuestions,4,FALSE)</f>
        <v>#N/A</v>
      </c>
      <c r="G78" s="130" t="str">
        <f t="shared" si="4"/>
        <v/>
      </c>
      <c r="H78" s="130" t="str">
        <f>IF(G78="pigment",Table3[[#This Row],[Weight Percentage (no ranges)]],"")</f>
        <v/>
      </c>
      <c r="I78" s="130" t="str">
        <f t="shared" si="5"/>
        <v/>
      </c>
      <c r="J78" s="130" t="str">
        <f>IF(I78="binder",Table3[[#This Row],[Weight Percentage (no ranges)]],"")</f>
        <v/>
      </c>
      <c r="K78" s="130" t="str">
        <f t="shared" si="6"/>
        <v/>
      </c>
      <c r="L78" s="130" t="str">
        <f>IF(K78="solvent",Table3[[#This Row],[Weight Percentage (no ranges)]],"")</f>
        <v/>
      </c>
      <c r="M78" s="102" t="e">
        <f t="shared" si="3"/>
        <v>#N/A</v>
      </c>
      <c r="N78" s="100" t="e">
        <f>VLOOKUP(Table3[[#This Row],[CAS Number (CAS)]],RSLtbl,1,FALSE)</f>
        <v>#N/A</v>
      </c>
      <c r="O78" s="100">
        <f>IF(ISERROR(Table21[[#This Row],[lookup CAS]]),0,1)</f>
        <v>0</v>
      </c>
      <c r="P78" s="100">
        <f>IF(Table3[[#This Row],[Weight Percentage (no ranges)]]&lt;0.1,0,1)</f>
        <v>0</v>
      </c>
      <c r="Q78" s="100">
        <f>+Table21[[#This Row],[is RSL]]+Table21[[#This Row],[is &gt;0.1]]</f>
        <v>0</v>
      </c>
    </row>
    <row r="79" spans="1:17" s="100" customFormat="1">
      <c r="A79" s="180"/>
      <c r="B79" s="181"/>
      <c r="C79" s="182"/>
      <c r="D79" s="181" t="s">
        <v>576</v>
      </c>
      <c r="E79" s="181" t="s">
        <v>576</v>
      </c>
      <c r="F79" s="101" t="e">
        <f>VLOOKUP(TRIM(Table3[[#This Row],[CAS Number (CAS)]]),CASwAddlQuestions,4,FALSE)</f>
        <v>#N/A</v>
      </c>
      <c r="G79" s="130" t="str">
        <f t="shared" si="4"/>
        <v/>
      </c>
      <c r="H79" s="130" t="str">
        <f>IF(G79="pigment",Table3[[#This Row],[Weight Percentage (no ranges)]],"")</f>
        <v/>
      </c>
      <c r="I79" s="130" t="str">
        <f t="shared" si="5"/>
        <v/>
      </c>
      <c r="J79" s="130" t="str">
        <f>IF(I79="binder",Table3[[#This Row],[Weight Percentage (no ranges)]],"")</f>
        <v/>
      </c>
      <c r="K79" s="130" t="str">
        <f t="shared" si="6"/>
        <v/>
      </c>
      <c r="L79" s="130" t="str">
        <f>IF(K79="solvent",Table3[[#This Row],[Weight Percentage (no ranges)]],"")</f>
        <v/>
      </c>
      <c r="M79" s="102" t="e">
        <f t="shared" si="3"/>
        <v>#N/A</v>
      </c>
      <c r="N79" s="100" t="e">
        <f>VLOOKUP(Table3[[#This Row],[CAS Number (CAS)]],RSLtbl,1,FALSE)</f>
        <v>#N/A</v>
      </c>
      <c r="O79" s="100">
        <f>IF(ISERROR(Table21[[#This Row],[lookup CAS]]),0,1)</f>
        <v>0</v>
      </c>
      <c r="P79" s="100">
        <f>IF(Table3[[#This Row],[Weight Percentage (no ranges)]]&lt;0.1,0,1)</f>
        <v>0</v>
      </c>
      <c r="Q79" s="100">
        <f>+Table21[[#This Row],[is RSL]]+Table21[[#This Row],[is &gt;0.1]]</f>
        <v>0</v>
      </c>
    </row>
    <row r="80" spans="1:17" s="100" customFormat="1">
      <c r="A80" s="180"/>
      <c r="B80" s="181"/>
      <c r="C80" s="182"/>
      <c r="D80" s="181" t="s">
        <v>576</v>
      </c>
      <c r="E80" s="181" t="s">
        <v>576</v>
      </c>
      <c r="F80" s="101" t="e">
        <f>VLOOKUP(TRIM(Table3[[#This Row],[CAS Number (CAS)]]),CASwAddlQuestions,4,FALSE)</f>
        <v>#N/A</v>
      </c>
      <c r="G80" s="130" t="str">
        <f t="shared" si="4"/>
        <v/>
      </c>
      <c r="H80" s="130" t="str">
        <f>IF(G80="pigment",Table3[[#This Row],[Weight Percentage (no ranges)]],"")</f>
        <v/>
      </c>
      <c r="I80" s="130" t="str">
        <f t="shared" si="5"/>
        <v/>
      </c>
      <c r="J80" s="130" t="str">
        <f>IF(I80="binder",Table3[[#This Row],[Weight Percentage (no ranges)]],"")</f>
        <v/>
      </c>
      <c r="K80" s="130" t="str">
        <f t="shared" si="6"/>
        <v/>
      </c>
      <c r="L80" s="130" t="str">
        <f>IF(K80="solvent",Table3[[#This Row],[Weight Percentage (no ranges)]],"")</f>
        <v/>
      </c>
      <c r="M80" s="102" t="e">
        <f t="shared" si="3"/>
        <v>#N/A</v>
      </c>
      <c r="N80" s="100" t="e">
        <f>VLOOKUP(Table3[[#This Row],[CAS Number (CAS)]],RSLtbl,1,FALSE)</f>
        <v>#N/A</v>
      </c>
      <c r="O80" s="100">
        <f>IF(ISERROR(Table21[[#This Row],[lookup CAS]]),0,1)</f>
        <v>0</v>
      </c>
      <c r="P80" s="100">
        <f>IF(Table3[[#This Row],[Weight Percentage (no ranges)]]&lt;0.1,0,1)</f>
        <v>0</v>
      </c>
      <c r="Q80" s="100">
        <f>+Table21[[#This Row],[is RSL]]+Table21[[#This Row],[is &gt;0.1]]</f>
        <v>0</v>
      </c>
    </row>
    <row r="81" spans="1:17" s="100" customFormat="1">
      <c r="A81" s="180"/>
      <c r="B81" s="181"/>
      <c r="C81" s="182"/>
      <c r="D81" s="181" t="s">
        <v>576</v>
      </c>
      <c r="E81" s="181" t="s">
        <v>576</v>
      </c>
      <c r="F81" s="101" t="e">
        <f>VLOOKUP(TRIM(Table3[[#This Row],[CAS Number (CAS)]]),CASwAddlQuestions,4,FALSE)</f>
        <v>#N/A</v>
      </c>
      <c r="G81" s="130" t="str">
        <f t="shared" si="4"/>
        <v/>
      </c>
      <c r="H81" s="130" t="str">
        <f>IF(G81="pigment",Table3[[#This Row],[Weight Percentage (no ranges)]],"")</f>
        <v/>
      </c>
      <c r="I81" s="130" t="str">
        <f t="shared" si="5"/>
        <v/>
      </c>
      <c r="J81" s="130" t="str">
        <f>IF(I81="binder",Table3[[#This Row],[Weight Percentage (no ranges)]],"")</f>
        <v/>
      </c>
      <c r="K81" s="130" t="str">
        <f t="shared" si="6"/>
        <v/>
      </c>
      <c r="L81" s="130" t="str">
        <f>IF(K81="solvent",Table3[[#This Row],[Weight Percentage (no ranges)]],"")</f>
        <v/>
      </c>
      <c r="M81" s="102" t="e">
        <f t="shared" si="3"/>
        <v>#N/A</v>
      </c>
      <c r="N81" s="100" t="e">
        <f>VLOOKUP(Table3[[#This Row],[CAS Number (CAS)]],RSLtbl,1,FALSE)</f>
        <v>#N/A</v>
      </c>
      <c r="O81" s="100">
        <f>IF(ISERROR(Table21[[#This Row],[lookup CAS]]),0,1)</f>
        <v>0</v>
      </c>
      <c r="P81" s="100">
        <f>IF(Table3[[#This Row],[Weight Percentage (no ranges)]]&lt;0.1,0,1)</f>
        <v>0</v>
      </c>
      <c r="Q81" s="100">
        <f>+Table21[[#This Row],[is RSL]]+Table21[[#This Row],[is &gt;0.1]]</f>
        <v>0</v>
      </c>
    </row>
    <row r="82" spans="1:17" s="100" customFormat="1">
      <c r="A82" s="180"/>
      <c r="B82" s="181"/>
      <c r="C82" s="182"/>
      <c r="D82" s="181" t="s">
        <v>576</v>
      </c>
      <c r="E82" s="181" t="s">
        <v>576</v>
      </c>
      <c r="F82" s="101" t="e">
        <f>VLOOKUP(TRIM(Table3[[#This Row],[CAS Number (CAS)]]),CASwAddlQuestions,4,FALSE)</f>
        <v>#N/A</v>
      </c>
      <c r="G82" s="130" t="str">
        <f t="shared" si="4"/>
        <v/>
      </c>
      <c r="H82" s="130" t="str">
        <f>IF(G82="pigment",Table3[[#This Row],[Weight Percentage (no ranges)]],"")</f>
        <v/>
      </c>
      <c r="I82" s="130" t="str">
        <f t="shared" si="5"/>
        <v/>
      </c>
      <c r="J82" s="130" t="str">
        <f>IF(I82="binder",Table3[[#This Row],[Weight Percentage (no ranges)]],"")</f>
        <v/>
      </c>
      <c r="K82" s="130" t="str">
        <f t="shared" si="6"/>
        <v/>
      </c>
      <c r="L82" s="130" t="str">
        <f>IF(K82="solvent",Table3[[#This Row],[Weight Percentage (no ranges)]],"")</f>
        <v/>
      </c>
      <c r="M82" s="102" t="e">
        <f t="shared" si="3"/>
        <v>#N/A</v>
      </c>
      <c r="N82" s="100" t="e">
        <f>VLOOKUP(Table3[[#This Row],[CAS Number (CAS)]],RSLtbl,1,FALSE)</f>
        <v>#N/A</v>
      </c>
      <c r="O82" s="100">
        <f>IF(ISERROR(Table21[[#This Row],[lookup CAS]]),0,1)</f>
        <v>0</v>
      </c>
      <c r="P82" s="100">
        <f>IF(Table3[[#This Row],[Weight Percentage (no ranges)]]&lt;0.1,0,1)</f>
        <v>0</v>
      </c>
      <c r="Q82" s="100">
        <f>+Table21[[#This Row],[is RSL]]+Table21[[#This Row],[is &gt;0.1]]</f>
        <v>0</v>
      </c>
    </row>
    <row r="83" spans="1:17" s="100" customFormat="1">
      <c r="A83" s="180"/>
      <c r="B83" s="181"/>
      <c r="C83" s="182"/>
      <c r="D83" s="181" t="s">
        <v>576</v>
      </c>
      <c r="E83" s="181" t="s">
        <v>576</v>
      </c>
      <c r="F83" s="101" t="e">
        <f>VLOOKUP(TRIM(Table3[[#This Row],[CAS Number (CAS)]]),CASwAddlQuestions,4,FALSE)</f>
        <v>#N/A</v>
      </c>
      <c r="G83" s="130" t="str">
        <f t="shared" si="4"/>
        <v/>
      </c>
      <c r="H83" s="130" t="str">
        <f>IF(G83="pigment",Table3[[#This Row],[Weight Percentage (no ranges)]],"")</f>
        <v/>
      </c>
      <c r="I83" s="130" t="str">
        <f t="shared" si="5"/>
        <v/>
      </c>
      <c r="J83" s="130" t="str">
        <f>IF(I83="binder",Table3[[#This Row],[Weight Percentage (no ranges)]],"")</f>
        <v/>
      </c>
      <c r="K83" s="130" t="str">
        <f t="shared" si="6"/>
        <v/>
      </c>
      <c r="L83" s="130" t="str">
        <f>IF(K83="solvent",Table3[[#This Row],[Weight Percentage (no ranges)]],"")</f>
        <v/>
      </c>
      <c r="M83" s="102" t="e">
        <f t="shared" si="3"/>
        <v>#N/A</v>
      </c>
      <c r="N83" s="100" t="e">
        <f>VLOOKUP(Table3[[#This Row],[CAS Number (CAS)]],RSLtbl,1,FALSE)</f>
        <v>#N/A</v>
      </c>
      <c r="O83" s="100">
        <f>IF(ISERROR(Table21[[#This Row],[lookup CAS]]),0,1)</f>
        <v>0</v>
      </c>
      <c r="P83" s="100">
        <f>IF(Table3[[#This Row],[Weight Percentage (no ranges)]]&lt;0.1,0,1)</f>
        <v>0</v>
      </c>
      <c r="Q83" s="100">
        <f>+Table21[[#This Row],[is RSL]]+Table21[[#This Row],[is &gt;0.1]]</f>
        <v>0</v>
      </c>
    </row>
    <row r="84" spans="1:17" s="100" customFormat="1">
      <c r="A84" s="180"/>
      <c r="B84" s="181"/>
      <c r="C84" s="182"/>
      <c r="D84" s="181" t="s">
        <v>576</v>
      </c>
      <c r="E84" s="181" t="s">
        <v>576</v>
      </c>
      <c r="F84" s="101" t="e">
        <f>VLOOKUP(TRIM(Table3[[#This Row],[CAS Number (CAS)]]),CASwAddlQuestions,4,FALSE)</f>
        <v>#N/A</v>
      </c>
      <c r="G84" s="130" t="str">
        <f t="shared" si="4"/>
        <v/>
      </c>
      <c r="H84" s="130" t="str">
        <f>IF(G84="pigment",Table3[[#This Row],[Weight Percentage (no ranges)]],"")</f>
        <v/>
      </c>
      <c r="I84" s="130" t="str">
        <f t="shared" si="5"/>
        <v/>
      </c>
      <c r="J84" s="130" t="str">
        <f>IF(I84="binder",Table3[[#This Row],[Weight Percentage (no ranges)]],"")</f>
        <v/>
      </c>
      <c r="K84" s="130" t="str">
        <f t="shared" si="6"/>
        <v/>
      </c>
      <c r="L84" s="130" t="str">
        <f>IF(K84="solvent",Table3[[#This Row],[Weight Percentage (no ranges)]],"")</f>
        <v/>
      </c>
      <c r="M84" s="102" t="e">
        <f t="shared" si="3"/>
        <v>#N/A</v>
      </c>
      <c r="N84" s="100" t="e">
        <f>VLOOKUP(Table3[[#This Row],[CAS Number (CAS)]],RSLtbl,1,FALSE)</f>
        <v>#N/A</v>
      </c>
      <c r="O84" s="100">
        <f>IF(ISERROR(Table21[[#This Row],[lookup CAS]]),0,1)</f>
        <v>0</v>
      </c>
      <c r="P84" s="100">
        <f>IF(Table3[[#This Row],[Weight Percentage (no ranges)]]&lt;0.1,0,1)</f>
        <v>0</v>
      </c>
      <c r="Q84" s="100">
        <f>+Table21[[#This Row],[is RSL]]+Table21[[#This Row],[is &gt;0.1]]</f>
        <v>0</v>
      </c>
    </row>
    <row r="85" spans="1:17" s="100" customFormat="1">
      <c r="A85" s="180"/>
      <c r="B85" s="181"/>
      <c r="C85" s="182"/>
      <c r="D85" s="181" t="s">
        <v>576</v>
      </c>
      <c r="E85" s="181" t="s">
        <v>576</v>
      </c>
      <c r="F85" s="101" t="e">
        <f>VLOOKUP(TRIM(Table3[[#This Row],[CAS Number (CAS)]]),CASwAddlQuestions,4,FALSE)</f>
        <v>#N/A</v>
      </c>
      <c r="G85" s="130" t="str">
        <f t="shared" si="4"/>
        <v/>
      </c>
      <c r="H85" s="130" t="str">
        <f>IF(G85="pigment",Table3[[#This Row],[Weight Percentage (no ranges)]],"")</f>
        <v/>
      </c>
      <c r="I85" s="130" t="str">
        <f t="shared" si="5"/>
        <v/>
      </c>
      <c r="J85" s="130" t="str">
        <f>IF(I85="binder",Table3[[#This Row],[Weight Percentage (no ranges)]],"")</f>
        <v/>
      </c>
      <c r="K85" s="130" t="str">
        <f t="shared" si="6"/>
        <v/>
      </c>
      <c r="L85" s="130" t="str">
        <f>IF(K85="solvent",Table3[[#This Row],[Weight Percentage (no ranges)]],"")</f>
        <v/>
      </c>
      <c r="M85" s="102" t="e">
        <f t="shared" si="3"/>
        <v>#N/A</v>
      </c>
      <c r="N85" s="100" t="e">
        <f>VLOOKUP(Table3[[#This Row],[CAS Number (CAS)]],RSLtbl,1,FALSE)</f>
        <v>#N/A</v>
      </c>
      <c r="O85" s="100">
        <f>IF(ISERROR(Table21[[#This Row],[lookup CAS]]),0,1)</f>
        <v>0</v>
      </c>
      <c r="P85" s="100">
        <f>IF(Table3[[#This Row],[Weight Percentage (no ranges)]]&lt;0.1,0,1)</f>
        <v>0</v>
      </c>
      <c r="Q85" s="100">
        <f>+Table21[[#This Row],[is RSL]]+Table21[[#This Row],[is &gt;0.1]]</f>
        <v>0</v>
      </c>
    </row>
    <row r="86" spans="1:17" s="100" customFormat="1">
      <c r="A86" s="180"/>
      <c r="B86" s="181"/>
      <c r="C86" s="182"/>
      <c r="D86" s="181" t="s">
        <v>576</v>
      </c>
      <c r="E86" s="181" t="s">
        <v>576</v>
      </c>
      <c r="F86" s="101" t="e">
        <f>VLOOKUP(TRIM(Table3[[#This Row],[CAS Number (CAS)]]),CASwAddlQuestions,4,FALSE)</f>
        <v>#N/A</v>
      </c>
      <c r="G86" s="130" t="str">
        <f t="shared" si="4"/>
        <v/>
      </c>
      <c r="H86" s="130" t="str">
        <f>IF(G86="pigment",Table3[[#This Row],[Weight Percentage (no ranges)]],"")</f>
        <v/>
      </c>
      <c r="I86" s="130" t="str">
        <f t="shared" si="5"/>
        <v/>
      </c>
      <c r="J86" s="130" t="str">
        <f>IF(I86="binder",Table3[[#This Row],[Weight Percentage (no ranges)]],"")</f>
        <v/>
      </c>
      <c r="K86" s="130" t="str">
        <f t="shared" si="6"/>
        <v/>
      </c>
      <c r="L86" s="130" t="str">
        <f>IF(K86="solvent",Table3[[#This Row],[Weight Percentage (no ranges)]],"")</f>
        <v/>
      </c>
      <c r="M86" s="102" t="e">
        <f t="shared" si="3"/>
        <v>#N/A</v>
      </c>
      <c r="N86" s="100" t="e">
        <f>VLOOKUP(Table3[[#This Row],[CAS Number (CAS)]],RSLtbl,1,FALSE)</f>
        <v>#N/A</v>
      </c>
      <c r="O86" s="100">
        <f>IF(ISERROR(Table21[[#This Row],[lookup CAS]]),0,1)</f>
        <v>0</v>
      </c>
      <c r="P86" s="100">
        <f>IF(Table3[[#This Row],[Weight Percentage (no ranges)]]&lt;0.1,0,1)</f>
        <v>0</v>
      </c>
      <c r="Q86" s="100">
        <f>+Table21[[#This Row],[is RSL]]+Table21[[#This Row],[is &gt;0.1]]</f>
        <v>0</v>
      </c>
    </row>
    <row r="87" spans="1:17" s="100" customFormat="1">
      <c r="A87" s="180"/>
      <c r="B87" s="183"/>
      <c r="C87" s="184"/>
      <c r="D87" s="181" t="s">
        <v>576</v>
      </c>
      <c r="E87" s="181" t="s">
        <v>576</v>
      </c>
      <c r="F87" s="101" t="e">
        <f>VLOOKUP(TRIM(Table3[[#This Row],[CAS Number (CAS)]]),CASwAddlQuestions,4,FALSE)</f>
        <v>#N/A</v>
      </c>
      <c r="G87" s="130" t="str">
        <f t="shared" si="4"/>
        <v/>
      </c>
      <c r="H87" s="130" t="str">
        <f>IF(G87="pigment",Table3[[#This Row],[Weight Percentage (no ranges)]],"")</f>
        <v/>
      </c>
      <c r="I87" s="130" t="str">
        <f t="shared" si="5"/>
        <v/>
      </c>
      <c r="J87" s="130" t="str">
        <f>IF(I87="binder",Table3[[#This Row],[Weight Percentage (no ranges)]],"")</f>
        <v/>
      </c>
      <c r="K87" s="130" t="str">
        <f t="shared" si="6"/>
        <v/>
      </c>
      <c r="L87" s="130" t="str">
        <f>IF(K87="solvent",Table3[[#This Row],[Weight Percentage (no ranges)]],"")</f>
        <v/>
      </c>
      <c r="M87" s="102" t="e">
        <f t="shared" si="3"/>
        <v>#N/A</v>
      </c>
      <c r="N87" s="100" t="e">
        <f>VLOOKUP(Table3[[#This Row],[CAS Number (CAS)]],RSLtbl,1,FALSE)</f>
        <v>#N/A</v>
      </c>
      <c r="O87" s="100">
        <f>IF(ISERROR(Table21[[#This Row],[lookup CAS]]),0,1)</f>
        <v>0</v>
      </c>
      <c r="P87" s="100">
        <f>IF(Table3[[#This Row],[Weight Percentage (no ranges)]]&lt;0.1,0,1)</f>
        <v>0</v>
      </c>
      <c r="Q87" s="100">
        <f>+Table21[[#This Row],[is RSL]]+Table21[[#This Row],[is &gt;0.1]]</f>
        <v>0</v>
      </c>
    </row>
    <row r="88" spans="1:17" s="100" customFormat="1">
      <c r="A88" s="180"/>
      <c r="B88" s="183"/>
      <c r="C88" s="184"/>
      <c r="D88" s="181" t="s">
        <v>576</v>
      </c>
      <c r="E88" s="181" t="s">
        <v>576</v>
      </c>
      <c r="F88" s="101" t="e">
        <f>VLOOKUP(TRIM(Table3[[#This Row],[CAS Number (CAS)]]),CASwAddlQuestions,4,FALSE)</f>
        <v>#N/A</v>
      </c>
      <c r="G88" s="130" t="str">
        <f t="shared" si="4"/>
        <v/>
      </c>
      <c r="H88" s="130" t="str">
        <f>IF(G88="pigment",Table3[[#This Row],[Weight Percentage (no ranges)]],"")</f>
        <v/>
      </c>
      <c r="I88" s="130" t="str">
        <f t="shared" si="5"/>
        <v/>
      </c>
      <c r="J88" s="130" t="str">
        <f>IF(I88="binder",Table3[[#This Row],[Weight Percentage (no ranges)]],"")</f>
        <v/>
      </c>
      <c r="K88" s="130" t="str">
        <f t="shared" si="6"/>
        <v/>
      </c>
      <c r="L88" s="130" t="str">
        <f>IF(K88="solvent",Table3[[#This Row],[Weight Percentage (no ranges)]],"")</f>
        <v/>
      </c>
      <c r="M88" s="102" t="e">
        <f t="shared" si="3"/>
        <v>#N/A</v>
      </c>
      <c r="N88" s="100" t="e">
        <f>VLOOKUP(Table3[[#This Row],[CAS Number (CAS)]],RSLtbl,1,FALSE)</f>
        <v>#N/A</v>
      </c>
      <c r="O88" s="100">
        <f>IF(ISERROR(Table21[[#This Row],[lookup CAS]]),0,1)</f>
        <v>0</v>
      </c>
      <c r="P88" s="100">
        <f>IF(Table3[[#This Row],[Weight Percentage (no ranges)]]&lt;0.1,0,1)</f>
        <v>0</v>
      </c>
      <c r="Q88" s="100">
        <f>+Table21[[#This Row],[is RSL]]+Table21[[#This Row],[is &gt;0.1]]</f>
        <v>0</v>
      </c>
    </row>
    <row r="89" spans="1:17" s="100" customFormat="1">
      <c r="A89" s="180"/>
      <c r="B89" s="183"/>
      <c r="C89" s="184"/>
      <c r="D89" s="181" t="s">
        <v>576</v>
      </c>
      <c r="E89" s="181" t="s">
        <v>576</v>
      </c>
      <c r="F89" s="101" t="e">
        <f>VLOOKUP(TRIM(Table3[[#This Row],[CAS Number (CAS)]]),CASwAddlQuestions,4,FALSE)</f>
        <v>#N/A</v>
      </c>
      <c r="G89" s="130" t="str">
        <f t="shared" si="4"/>
        <v/>
      </c>
      <c r="H89" s="130" t="str">
        <f>IF(G89="pigment",Table3[[#This Row],[Weight Percentage (no ranges)]],"")</f>
        <v/>
      </c>
      <c r="I89" s="130" t="str">
        <f t="shared" si="5"/>
        <v/>
      </c>
      <c r="J89" s="130" t="str">
        <f>IF(I89="binder",Table3[[#This Row],[Weight Percentage (no ranges)]],"")</f>
        <v/>
      </c>
      <c r="K89" s="130" t="str">
        <f t="shared" si="6"/>
        <v/>
      </c>
      <c r="L89" s="130" t="str">
        <f>IF(K89="solvent",Table3[[#This Row],[Weight Percentage (no ranges)]],"")</f>
        <v/>
      </c>
      <c r="M89" s="102" t="e">
        <f t="shared" si="3"/>
        <v>#N/A</v>
      </c>
      <c r="N89" s="100" t="e">
        <f>VLOOKUP(Table3[[#This Row],[CAS Number (CAS)]],RSLtbl,1,FALSE)</f>
        <v>#N/A</v>
      </c>
      <c r="O89" s="100">
        <f>IF(ISERROR(Table21[[#This Row],[lookup CAS]]),0,1)</f>
        <v>0</v>
      </c>
      <c r="P89" s="100">
        <f>IF(Table3[[#This Row],[Weight Percentage (no ranges)]]&lt;0.1,0,1)</f>
        <v>0</v>
      </c>
      <c r="Q89" s="100">
        <f>+Table21[[#This Row],[is RSL]]+Table21[[#This Row],[is &gt;0.1]]</f>
        <v>0</v>
      </c>
    </row>
    <row r="90" spans="1:17" s="100" customFormat="1">
      <c r="A90" s="180"/>
      <c r="B90" s="181"/>
      <c r="C90" s="182"/>
      <c r="D90" s="181" t="s">
        <v>576</v>
      </c>
      <c r="E90" s="181" t="s">
        <v>576</v>
      </c>
      <c r="F90" s="101" t="e">
        <f>VLOOKUP(TRIM(Table3[[#This Row],[CAS Number (CAS)]]),CASwAddlQuestions,4,FALSE)</f>
        <v>#N/A</v>
      </c>
      <c r="G90" s="130" t="str">
        <f t="shared" si="4"/>
        <v/>
      </c>
      <c r="H90" s="130" t="str">
        <f>IF(G90="pigment",Table3[[#This Row],[Weight Percentage (no ranges)]],"")</f>
        <v/>
      </c>
      <c r="I90" s="130" t="str">
        <f t="shared" si="5"/>
        <v/>
      </c>
      <c r="J90" s="130" t="str">
        <f>IF(I90="binder",Table3[[#This Row],[Weight Percentage (no ranges)]],"")</f>
        <v/>
      </c>
      <c r="K90" s="130" t="str">
        <f t="shared" si="6"/>
        <v/>
      </c>
      <c r="L90" s="130" t="str">
        <f>IF(K90="solvent",Table3[[#This Row],[Weight Percentage (no ranges)]],"")</f>
        <v/>
      </c>
      <c r="M90" s="102" t="e">
        <f t="shared" si="3"/>
        <v>#N/A</v>
      </c>
      <c r="N90" s="100" t="e">
        <f>VLOOKUP(Table3[[#This Row],[CAS Number (CAS)]],RSLtbl,1,FALSE)</f>
        <v>#N/A</v>
      </c>
      <c r="O90" s="100">
        <f>IF(ISERROR(Table21[[#This Row],[lookup CAS]]),0,1)</f>
        <v>0</v>
      </c>
      <c r="P90" s="100">
        <f>IF(Table3[[#This Row],[Weight Percentage (no ranges)]]&lt;0.1,0,1)</f>
        <v>0</v>
      </c>
      <c r="Q90" s="100">
        <f>+Table21[[#This Row],[is RSL]]+Table21[[#This Row],[is &gt;0.1]]</f>
        <v>0</v>
      </c>
    </row>
    <row r="91" spans="1:17" s="100" customFormat="1">
      <c r="A91" s="180"/>
      <c r="B91" s="181"/>
      <c r="C91" s="182"/>
      <c r="D91" s="181" t="s">
        <v>576</v>
      </c>
      <c r="E91" s="181" t="s">
        <v>576</v>
      </c>
      <c r="F91" s="101" t="e">
        <f>VLOOKUP(TRIM(Table3[[#This Row],[CAS Number (CAS)]]),CASwAddlQuestions,4,FALSE)</f>
        <v>#N/A</v>
      </c>
      <c r="G91" s="130" t="str">
        <f t="shared" si="4"/>
        <v/>
      </c>
      <c r="H91" s="130" t="str">
        <f>IF(G91="pigment",Table3[[#This Row],[Weight Percentage (no ranges)]],"")</f>
        <v/>
      </c>
      <c r="I91" s="130" t="str">
        <f t="shared" si="5"/>
        <v/>
      </c>
      <c r="J91" s="130" t="str">
        <f>IF(I91="binder",Table3[[#This Row],[Weight Percentage (no ranges)]],"")</f>
        <v/>
      </c>
      <c r="K91" s="130" t="str">
        <f t="shared" si="6"/>
        <v/>
      </c>
      <c r="L91" s="130" t="str">
        <f>IF(K91="solvent",Table3[[#This Row],[Weight Percentage (no ranges)]],"")</f>
        <v/>
      </c>
      <c r="M91" s="102" t="e">
        <f t="shared" si="3"/>
        <v>#N/A</v>
      </c>
      <c r="N91" s="100" t="e">
        <f>VLOOKUP(Table3[[#This Row],[CAS Number (CAS)]],RSLtbl,1,FALSE)</f>
        <v>#N/A</v>
      </c>
      <c r="O91" s="100">
        <f>IF(ISERROR(Table21[[#This Row],[lookup CAS]]),0,1)</f>
        <v>0</v>
      </c>
      <c r="P91" s="100">
        <f>IF(Table3[[#This Row],[Weight Percentage (no ranges)]]&lt;0.1,0,1)</f>
        <v>0</v>
      </c>
      <c r="Q91" s="100">
        <f>+Table21[[#This Row],[is RSL]]+Table21[[#This Row],[is &gt;0.1]]</f>
        <v>0</v>
      </c>
    </row>
    <row r="92" spans="1:17" s="100" customFormat="1">
      <c r="A92" s="180"/>
      <c r="B92" s="181"/>
      <c r="C92" s="182"/>
      <c r="D92" s="181" t="s">
        <v>576</v>
      </c>
      <c r="E92" s="181" t="s">
        <v>576</v>
      </c>
      <c r="F92" s="101" t="e">
        <f>VLOOKUP(TRIM(Table3[[#This Row],[CAS Number (CAS)]]),CASwAddlQuestions,4,FALSE)</f>
        <v>#N/A</v>
      </c>
      <c r="G92" s="130" t="str">
        <f t="shared" si="4"/>
        <v/>
      </c>
      <c r="H92" s="130" t="str">
        <f>IF(G92="pigment",Table3[[#This Row],[Weight Percentage (no ranges)]],"")</f>
        <v/>
      </c>
      <c r="I92" s="130" t="str">
        <f t="shared" si="5"/>
        <v/>
      </c>
      <c r="J92" s="130" t="str">
        <f>IF(I92="binder",Table3[[#This Row],[Weight Percentage (no ranges)]],"")</f>
        <v/>
      </c>
      <c r="K92" s="130" t="str">
        <f t="shared" si="6"/>
        <v/>
      </c>
      <c r="L92" s="130" t="str">
        <f>IF(K92="solvent",Table3[[#This Row],[Weight Percentage (no ranges)]],"")</f>
        <v/>
      </c>
      <c r="M92" s="102" t="e">
        <f t="shared" si="3"/>
        <v>#N/A</v>
      </c>
      <c r="N92" s="100" t="e">
        <f>VLOOKUP(Table3[[#This Row],[CAS Number (CAS)]],RSLtbl,1,FALSE)</f>
        <v>#N/A</v>
      </c>
      <c r="O92" s="100">
        <f>IF(ISERROR(Table21[[#This Row],[lookup CAS]]),0,1)</f>
        <v>0</v>
      </c>
      <c r="P92" s="100">
        <f>IF(Table3[[#This Row],[Weight Percentage (no ranges)]]&lt;0.1,0,1)</f>
        <v>0</v>
      </c>
      <c r="Q92" s="100">
        <f>+Table21[[#This Row],[is RSL]]+Table21[[#This Row],[is &gt;0.1]]</f>
        <v>0</v>
      </c>
    </row>
    <row r="93" spans="1:17" s="100" customFormat="1">
      <c r="A93" s="180"/>
      <c r="B93" s="181"/>
      <c r="C93" s="182"/>
      <c r="D93" s="181" t="s">
        <v>576</v>
      </c>
      <c r="E93" s="181" t="s">
        <v>576</v>
      </c>
      <c r="F93" s="101" t="e">
        <f>VLOOKUP(TRIM(Table3[[#This Row],[CAS Number (CAS)]]),CASwAddlQuestions,4,FALSE)</f>
        <v>#N/A</v>
      </c>
      <c r="G93" s="130" t="str">
        <f t="shared" si="4"/>
        <v/>
      </c>
      <c r="H93" s="130" t="str">
        <f>IF(G93="pigment",Table3[[#This Row],[Weight Percentage (no ranges)]],"")</f>
        <v/>
      </c>
      <c r="I93" s="130" t="str">
        <f t="shared" si="5"/>
        <v/>
      </c>
      <c r="J93" s="130" t="str">
        <f>IF(I93="binder",Table3[[#This Row],[Weight Percentage (no ranges)]],"")</f>
        <v/>
      </c>
      <c r="K93" s="130" t="str">
        <f t="shared" si="6"/>
        <v/>
      </c>
      <c r="L93" s="130" t="str">
        <f>IF(K93="solvent",Table3[[#This Row],[Weight Percentage (no ranges)]],"")</f>
        <v/>
      </c>
      <c r="M93" s="102" t="e">
        <f t="shared" si="3"/>
        <v>#N/A</v>
      </c>
      <c r="N93" s="100" t="e">
        <f>VLOOKUP(Table3[[#This Row],[CAS Number (CAS)]],RSLtbl,1,FALSE)</f>
        <v>#N/A</v>
      </c>
      <c r="O93" s="100">
        <f>IF(ISERROR(Table21[[#This Row],[lookup CAS]]),0,1)</f>
        <v>0</v>
      </c>
      <c r="P93" s="100">
        <f>IF(Table3[[#This Row],[Weight Percentage (no ranges)]]&lt;0.1,0,1)</f>
        <v>0</v>
      </c>
      <c r="Q93" s="100">
        <f>+Table21[[#This Row],[is RSL]]+Table21[[#This Row],[is &gt;0.1]]</f>
        <v>0</v>
      </c>
    </row>
    <row r="94" spans="1:17" s="100" customFormat="1">
      <c r="A94" s="180"/>
      <c r="B94" s="181"/>
      <c r="C94" s="182"/>
      <c r="D94" s="181" t="s">
        <v>576</v>
      </c>
      <c r="E94" s="181" t="s">
        <v>576</v>
      </c>
      <c r="F94" s="101" t="e">
        <f>VLOOKUP(TRIM(Table3[[#This Row],[CAS Number (CAS)]]),CASwAddlQuestions,4,FALSE)</f>
        <v>#N/A</v>
      </c>
      <c r="G94" s="130" t="str">
        <f t="shared" si="4"/>
        <v/>
      </c>
      <c r="H94" s="130" t="str">
        <f>IF(G94="pigment",Table3[[#This Row],[Weight Percentage (no ranges)]],"")</f>
        <v/>
      </c>
      <c r="I94" s="130" t="str">
        <f t="shared" si="5"/>
        <v/>
      </c>
      <c r="J94" s="130" t="str">
        <f>IF(I94="binder",Table3[[#This Row],[Weight Percentage (no ranges)]],"")</f>
        <v/>
      </c>
      <c r="K94" s="130" t="str">
        <f t="shared" si="6"/>
        <v/>
      </c>
      <c r="L94" s="130" t="str">
        <f>IF(K94="solvent",Table3[[#This Row],[Weight Percentage (no ranges)]],"")</f>
        <v/>
      </c>
      <c r="M94" s="102" t="e">
        <f t="shared" si="3"/>
        <v>#N/A</v>
      </c>
      <c r="N94" s="100" t="e">
        <f>VLOOKUP(Table3[[#This Row],[CAS Number (CAS)]],RSLtbl,1,FALSE)</f>
        <v>#N/A</v>
      </c>
      <c r="O94" s="100">
        <f>IF(ISERROR(Table21[[#This Row],[lookup CAS]]),0,1)</f>
        <v>0</v>
      </c>
      <c r="P94" s="100">
        <f>IF(Table3[[#This Row],[Weight Percentage (no ranges)]]&lt;0.1,0,1)</f>
        <v>0</v>
      </c>
      <c r="Q94" s="100">
        <f>+Table21[[#This Row],[is RSL]]+Table21[[#This Row],[is &gt;0.1]]</f>
        <v>0</v>
      </c>
    </row>
    <row r="95" spans="1:17" s="100" customFormat="1">
      <c r="A95" s="180"/>
      <c r="B95" s="181"/>
      <c r="C95" s="182"/>
      <c r="D95" s="181" t="s">
        <v>576</v>
      </c>
      <c r="E95" s="181" t="s">
        <v>576</v>
      </c>
      <c r="F95" s="101" t="e">
        <f>VLOOKUP(TRIM(Table3[[#This Row],[CAS Number (CAS)]]),CASwAddlQuestions,4,FALSE)</f>
        <v>#N/A</v>
      </c>
      <c r="G95" s="130" t="str">
        <f t="shared" si="4"/>
        <v/>
      </c>
      <c r="H95" s="130" t="str">
        <f>IF(G95="pigment",Table3[[#This Row],[Weight Percentage (no ranges)]],"")</f>
        <v/>
      </c>
      <c r="I95" s="130" t="str">
        <f t="shared" si="5"/>
        <v/>
      </c>
      <c r="J95" s="130" t="str">
        <f>IF(I95="binder",Table3[[#This Row],[Weight Percentage (no ranges)]],"")</f>
        <v/>
      </c>
      <c r="K95" s="130" t="str">
        <f t="shared" si="6"/>
        <v/>
      </c>
      <c r="L95" s="130" t="str">
        <f>IF(K95="solvent",Table3[[#This Row],[Weight Percentage (no ranges)]],"")</f>
        <v/>
      </c>
      <c r="M95" s="102" t="e">
        <f t="shared" si="3"/>
        <v>#N/A</v>
      </c>
      <c r="N95" s="100" t="e">
        <f>VLOOKUP(Table3[[#This Row],[CAS Number (CAS)]],RSLtbl,1,FALSE)</f>
        <v>#N/A</v>
      </c>
      <c r="O95" s="100">
        <f>IF(ISERROR(Table21[[#This Row],[lookup CAS]]),0,1)</f>
        <v>0</v>
      </c>
      <c r="P95" s="100">
        <f>IF(Table3[[#This Row],[Weight Percentage (no ranges)]]&lt;0.1,0,1)</f>
        <v>0</v>
      </c>
      <c r="Q95" s="100">
        <f>+Table21[[#This Row],[is RSL]]+Table21[[#This Row],[is &gt;0.1]]</f>
        <v>0</v>
      </c>
    </row>
    <row r="96" spans="1:17" s="100" customFormat="1">
      <c r="A96" s="180"/>
      <c r="B96" s="181"/>
      <c r="C96" s="182"/>
      <c r="D96" s="181" t="s">
        <v>576</v>
      </c>
      <c r="E96" s="181" t="s">
        <v>576</v>
      </c>
      <c r="F96" s="101" t="e">
        <f>VLOOKUP(TRIM(Table3[[#This Row],[CAS Number (CAS)]]),CASwAddlQuestions,4,FALSE)</f>
        <v>#N/A</v>
      </c>
      <c r="G96" s="131" t="str">
        <f t="shared" si="4"/>
        <v/>
      </c>
      <c r="H96" s="131" t="str">
        <f>IF(G96="pigment",Table3[[#This Row],[Weight Percentage (no ranges)]],"")</f>
        <v/>
      </c>
      <c r="I96" s="131" t="str">
        <f t="shared" si="5"/>
        <v/>
      </c>
      <c r="J96" s="131" t="str">
        <f>IF(I96="binder",Table3[[#This Row],[Weight Percentage (no ranges)]],"")</f>
        <v/>
      </c>
      <c r="K96" s="131" t="str">
        <f t="shared" si="6"/>
        <v/>
      </c>
      <c r="L96" s="131" t="str">
        <f>IF(K96="solvent",Table3[[#This Row],[Weight Percentage (no ranges)]],"")</f>
        <v/>
      </c>
      <c r="M96" s="102" t="e">
        <f t="shared" si="3"/>
        <v>#N/A</v>
      </c>
      <c r="N96" s="100" t="e">
        <f>VLOOKUP(Table3[[#This Row],[CAS Number (CAS)]],RSLtbl,1,FALSE)</f>
        <v>#N/A</v>
      </c>
      <c r="O96" s="100">
        <f>IF(ISERROR(Table21[[#This Row],[lookup CAS]]),0,1)</f>
        <v>0</v>
      </c>
      <c r="P96" s="100">
        <f>IF(Table3[[#This Row],[Weight Percentage (no ranges)]]&lt;0.1,0,1)</f>
        <v>0</v>
      </c>
      <c r="Q96" s="100">
        <f>+Table21[[#This Row],[is RSL]]+Table21[[#This Row],[is &gt;0.1]]</f>
        <v>0</v>
      </c>
    </row>
    <row r="97" spans="1:18" ht="15">
      <c r="A97" s="4"/>
      <c r="B97" s="252" t="str">
        <f>VLOOKUP(B98,TranslationTable,3,FALSE)</f>
        <v>成分总和不是100％</v>
      </c>
      <c r="C97" s="28">
        <f>SUBTOTAL(109,Table3[Weight Percentage (no ranges)])</f>
        <v>0</v>
      </c>
      <c r="D97" s="4"/>
      <c r="E97" s="4"/>
      <c r="G97" s="132"/>
      <c r="H97" s="132">
        <f>SUM(H41:H96)</f>
        <v>0</v>
      </c>
      <c r="I97" s="132"/>
      <c r="J97" s="132">
        <f>SUM(J41:J96)</f>
        <v>0</v>
      </c>
      <c r="K97" s="132"/>
      <c r="L97" s="132">
        <f>SUM(L41:L96)</f>
        <v>0</v>
      </c>
    </row>
    <row r="98" spans="1:18" ht="15.75" thickBot="1">
      <c r="A98" s="4"/>
      <c r="B98" s="35" t="str">
        <f>IF(Table3[[#Totals],[Weight Percentage (no ranges)]]&lt;&gt;100,"Composition does not total 100%","")</f>
        <v>Composition does not total 100%</v>
      </c>
      <c r="C98" s="4"/>
      <c r="D98" s="4"/>
      <c r="E98" s="4"/>
      <c r="G98" s="132"/>
      <c r="H98" s="132" t="s">
        <v>251</v>
      </c>
      <c r="I98" s="132"/>
      <c r="J98" s="132" t="s">
        <v>252</v>
      </c>
      <c r="K98" s="132"/>
      <c r="L98" s="132" t="s">
        <v>253</v>
      </c>
    </row>
    <row r="99" spans="1:18" ht="15.75" thickTop="1">
      <c r="A99" s="4"/>
      <c r="B99" s="4"/>
      <c r="C99" s="450" t="str">
        <f>VLOOKUP(C100,TranslationTable,3,FALSE)</f>
        <v>成分类型摘要</v>
      </c>
      <c r="D99" s="451"/>
      <c r="E99" s="452"/>
      <c r="L99" s="73">
        <f>H97+J97</f>
        <v>0</v>
      </c>
    </row>
    <row r="100" spans="1:18">
      <c r="A100" s="4"/>
      <c r="B100" s="4"/>
      <c r="C100" s="440" t="s">
        <v>259</v>
      </c>
      <c r="D100" s="441"/>
      <c r="E100" s="442"/>
      <c r="L100" s="73" t="s">
        <v>254</v>
      </c>
    </row>
    <row r="101" spans="1:18">
      <c r="A101" s="4"/>
      <c r="B101" s="4"/>
      <c r="C101" s="29" t="str">
        <f>VLOOKUP(E101,TranslationTable,3,FALSE)</f>
        <v>颜料</v>
      </c>
      <c r="D101" s="175">
        <f>+H97/100</f>
        <v>0</v>
      </c>
      <c r="E101" s="32" t="s">
        <v>184</v>
      </c>
      <c r="F101" s="73"/>
    </row>
    <row r="102" spans="1:18">
      <c r="A102" s="4"/>
      <c r="B102" s="4"/>
      <c r="C102" s="30" t="str">
        <f>VLOOKUP(E102,TranslationTable,3,FALSE)</f>
        <v>粘合剂</v>
      </c>
      <c r="D102" s="176">
        <f>+J97/100</f>
        <v>0</v>
      </c>
      <c r="E102" s="33" t="s">
        <v>186</v>
      </c>
      <c r="F102" s="73"/>
    </row>
    <row r="103" spans="1:18" ht="15" thickBot="1">
      <c r="A103" s="4"/>
      <c r="B103" s="4"/>
      <c r="C103" s="31" t="str">
        <f>VLOOKUP(E103,TranslationTable,3,FALSE)</f>
        <v>溶剂</v>
      </c>
      <c r="D103" s="177">
        <f>+L97/100</f>
        <v>0</v>
      </c>
      <c r="E103" s="34" t="s">
        <v>185</v>
      </c>
      <c r="F103" s="73"/>
    </row>
    <row r="104" spans="1:18" ht="15" thickTop="1">
      <c r="A104" s="4"/>
      <c r="B104" s="4"/>
      <c r="C104" s="4"/>
      <c r="D104" s="4"/>
      <c r="E104" s="4"/>
    </row>
    <row r="105" spans="1:18">
      <c r="A105" s="4"/>
      <c r="B105" s="4"/>
      <c r="C105" s="4"/>
      <c r="D105" s="4"/>
      <c r="E105" s="4"/>
    </row>
    <row r="106" spans="1:18" ht="15">
      <c r="A106" s="436" t="str">
        <f>VLOOKUP(A107,TranslationTable,3,FALSE)</f>
        <v>关于成分类型，PPG定义如下:</v>
      </c>
      <c r="B106" s="436"/>
      <c r="C106" s="436"/>
      <c r="D106" s="436"/>
      <c r="E106" s="436"/>
    </row>
    <row r="107" spans="1:18">
      <c r="A107" s="437" t="s">
        <v>324</v>
      </c>
      <c r="B107" s="437"/>
      <c r="C107" s="437"/>
      <c r="D107" s="437"/>
      <c r="E107" s="437"/>
    </row>
    <row r="108" spans="1:18" ht="6.95" customHeight="1">
      <c r="A108" s="106"/>
      <c r="B108" s="22"/>
      <c r="C108" s="4"/>
      <c r="D108" s="4"/>
      <c r="E108" s="4"/>
    </row>
    <row r="109" spans="1:18" ht="60" customHeight="1">
      <c r="A109" s="415" t="str">
        <f>VLOOKUP(A110,TranslationTable,3,FALSE)</f>
        <v>颜料 - 通常为固体，为涂料增加颜色，着色和遮盖力。PPG定义下的颜料也包含填充材料，比如碳酸钙，滑石粉，石英砂等等，也包含染料。对残留在干燥漆膜上的对颜色有影响或对透明性有影响（不论是否为有意添加）的任何非挥发性添加剂可以默认为“颜料”组分类型。</v>
      </c>
      <c r="B109" s="415"/>
      <c r="C109" s="415"/>
      <c r="D109" s="415"/>
      <c r="E109" s="415"/>
      <c r="F109" s="89"/>
      <c r="G109" s="89"/>
      <c r="H109" s="89"/>
      <c r="I109" s="89"/>
      <c r="J109" s="89"/>
      <c r="K109" s="89"/>
      <c r="L109" s="89"/>
      <c r="M109" s="136"/>
      <c r="N109" s="89"/>
      <c r="O109" s="89"/>
      <c r="P109" s="89"/>
      <c r="Q109" s="89"/>
      <c r="R109" s="89"/>
    </row>
    <row r="110" spans="1:18" ht="15" hidden="1">
      <c r="A110" s="39" t="s">
        <v>206</v>
      </c>
      <c r="B110" s="40"/>
      <c r="C110" s="41"/>
      <c r="D110" s="41"/>
      <c r="E110" s="41"/>
    </row>
    <row r="111" spans="1:18" ht="54.95" customHeight="1">
      <c r="A111" s="439" t="s">
        <v>363</v>
      </c>
      <c r="B111" s="439"/>
      <c r="C111" s="439"/>
      <c r="D111" s="439"/>
      <c r="E111" s="439"/>
      <c r="F111" s="92"/>
      <c r="G111" s="92"/>
      <c r="H111" s="92"/>
      <c r="I111" s="92"/>
      <c r="J111" s="92"/>
      <c r="K111" s="92"/>
      <c r="L111" s="92"/>
      <c r="M111" s="92"/>
      <c r="N111" s="92"/>
      <c r="O111" s="92"/>
      <c r="P111" s="92"/>
      <c r="Q111" s="92"/>
      <c r="R111" s="92"/>
    </row>
    <row r="112" spans="1:18" ht="6.95" customHeight="1">
      <c r="A112" s="41"/>
      <c r="B112" s="40"/>
      <c r="C112" s="41"/>
      <c r="D112" s="41"/>
      <c r="E112" s="41"/>
    </row>
    <row r="113" spans="1:18" ht="30" customHeight="1">
      <c r="A113" s="415" t="str">
        <f>VLOOKUP(A114,TranslationTable,3,FALSE)</f>
        <v>溶剂 - 不含固体和蒸发盐，通常为液体并溶解某溶解物而成为溶液。溶剂通常为液体但是有时为气体。</v>
      </c>
      <c r="B113" s="415"/>
      <c r="C113" s="415"/>
      <c r="D113" s="415"/>
      <c r="E113" s="415"/>
      <c r="F113" s="438"/>
      <c r="G113" s="438"/>
      <c r="H113" s="438"/>
      <c r="I113" s="438"/>
      <c r="J113" s="438"/>
      <c r="K113" s="89"/>
      <c r="L113" s="89"/>
      <c r="M113" s="136"/>
      <c r="N113" s="89"/>
      <c r="O113" s="89"/>
      <c r="P113" s="438"/>
      <c r="Q113" s="438"/>
      <c r="R113" s="438"/>
    </row>
    <row r="114" spans="1:18" ht="14.25" hidden="1" customHeight="1">
      <c r="A114" s="41" t="s">
        <v>207</v>
      </c>
      <c r="B114" s="40"/>
      <c r="C114" s="41"/>
      <c r="D114" s="41"/>
      <c r="E114" s="41"/>
    </row>
    <row r="115" spans="1:18" ht="45.2" customHeight="1">
      <c r="A115" s="439" t="s">
        <v>367</v>
      </c>
      <c r="B115" s="439"/>
      <c r="C115" s="439"/>
      <c r="D115" s="439"/>
      <c r="E115" s="439"/>
      <c r="F115" s="435"/>
      <c r="G115" s="435"/>
      <c r="H115" s="435"/>
      <c r="I115" s="435"/>
      <c r="J115" s="435"/>
      <c r="K115" s="92"/>
      <c r="L115" s="92"/>
      <c r="M115" s="92"/>
      <c r="N115" s="92"/>
      <c r="O115" s="92"/>
      <c r="P115" s="435"/>
      <c r="Q115" s="435"/>
      <c r="R115" s="435"/>
    </row>
    <row r="116" spans="1:18" ht="6.95" customHeight="1">
      <c r="A116" s="201"/>
      <c r="B116" s="40"/>
      <c r="C116" s="41"/>
      <c r="D116" s="41"/>
      <c r="E116" s="41"/>
    </row>
    <row r="117" spans="1:18" ht="30" customHeight="1">
      <c r="A117" s="415" t="str">
        <f>VLOOKUP(A118,TranslationTable,3,FALSE)</f>
        <v>粘合剂 - 通常为树脂，媒介，聚合物或者添加物，但不是颜料和溶剂，（可以为液体或固体）。粘合剂有一定的固体分并且可以被认为是液体中不挥发的那部分成分。</v>
      </c>
      <c r="B117" s="415"/>
      <c r="C117" s="415"/>
      <c r="D117" s="415"/>
      <c r="E117" s="415"/>
      <c r="F117" s="438"/>
      <c r="G117" s="438"/>
      <c r="H117" s="438"/>
      <c r="I117" s="438"/>
      <c r="J117" s="438"/>
      <c r="K117" s="89"/>
      <c r="L117" s="89"/>
      <c r="M117" s="136"/>
      <c r="N117" s="89"/>
      <c r="O117" s="89"/>
      <c r="P117" s="438"/>
      <c r="Q117" s="438"/>
      <c r="R117" s="438"/>
    </row>
    <row r="118" spans="1:18" ht="14.25" hidden="1" customHeight="1">
      <c r="A118" s="91" t="s">
        <v>208</v>
      </c>
      <c r="B118" s="90"/>
      <c r="C118" s="91"/>
      <c r="D118" s="91"/>
      <c r="E118" s="91"/>
    </row>
    <row r="119" spans="1:18" ht="45.2" customHeight="1">
      <c r="A119" s="439" t="s">
        <v>370</v>
      </c>
      <c r="B119" s="439"/>
      <c r="C119" s="439"/>
      <c r="D119" s="439"/>
      <c r="E119" s="439"/>
      <c r="F119" s="435"/>
      <c r="G119" s="435"/>
      <c r="H119" s="435"/>
      <c r="I119" s="435"/>
      <c r="J119" s="435"/>
      <c r="K119" s="92"/>
      <c r="L119" s="92"/>
      <c r="M119" s="92"/>
      <c r="N119" s="92"/>
      <c r="O119" s="92"/>
      <c r="P119" s="435"/>
      <c r="Q119" s="435"/>
      <c r="R119" s="435"/>
    </row>
  </sheetData>
  <sheetProtection algorithmName="SHA-512" hashValue="2r9vbKkIGqiwkUqys7ME6AjtcXcNhoU+H6DdmrT8Sgb6F9Rn+uDY/XIuxuhJ5WUKIX6U3QzBZ2J4R1lVHCH5BQ==" saltValue="vinmXVeUYr7/Fi3pUs8N1A==" spinCount="100000" sheet="1" formatRows="0" selectLockedCells="1"/>
  <mergeCells count="58">
    <mergeCell ref="C32:D32"/>
    <mergeCell ref="A20:B20"/>
    <mergeCell ref="A22:B22"/>
    <mergeCell ref="A26:B26"/>
    <mergeCell ref="A28:B28"/>
    <mergeCell ref="C22:D22"/>
    <mergeCell ref="C24:D24"/>
    <mergeCell ref="C26:D26"/>
    <mergeCell ref="C28:D28"/>
    <mergeCell ref="C30:D30"/>
    <mergeCell ref="A1:D1"/>
    <mergeCell ref="A3:E3"/>
    <mergeCell ref="C99:E99"/>
    <mergeCell ref="A14:B14"/>
    <mergeCell ref="A24:B24"/>
    <mergeCell ref="A2:D2"/>
    <mergeCell ref="C25:E25"/>
    <mergeCell ref="C27:E27"/>
    <mergeCell ref="C29:E29"/>
    <mergeCell ref="C31:E31"/>
    <mergeCell ref="A32:B32"/>
    <mergeCell ref="A34:B34"/>
    <mergeCell ref="C14:D14"/>
    <mergeCell ref="C16:D16"/>
    <mergeCell ref="C18:D18"/>
    <mergeCell ref="C20:D20"/>
    <mergeCell ref="C100:E100"/>
    <mergeCell ref="A10:E10"/>
    <mergeCell ref="A8:E8"/>
    <mergeCell ref="A37:E37"/>
    <mergeCell ref="A36:E36"/>
    <mergeCell ref="A11:E11"/>
    <mergeCell ref="A12:E12"/>
    <mergeCell ref="A38:B38"/>
    <mergeCell ref="C23:E23"/>
    <mergeCell ref="A15:B15"/>
    <mergeCell ref="A16:B16"/>
    <mergeCell ref="A17:B17"/>
    <mergeCell ref="A18:B18"/>
    <mergeCell ref="C15:E15"/>
    <mergeCell ref="C33:E33"/>
    <mergeCell ref="A30:B30"/>
    <mergeCell ref="F119:J119"/>
    <mergeCell ref="P119:R119"/>
    <mergeCell ref="A106:E106"/>
    <mergeCell ref="A107:E107"/>
    <mergeCell ref="A109:E109"/>
    <mergeCell ref="A113:E113"/>
    <mergeCell ref="F113:J113"/>
    <mergeCell ref="A111:E111"/>
    <mergeCell ref="P113:R113"/>
    <mergeCell ref="A117:E117"/>
    <mergeCell ref="F117:J117"/>
    <mergeCell ref="P117:R117"/>
    <mergeCell ref="A115:E115"/>
    <mergeCell ref="F115:J115"/>
    <mergeCell ref="P115:R115"/>
    <mergeCell ref="A119:E119"/>
  </mergeCells>
  <conditionalFormatting sqref="E38">
    <cfRule type="colorScale" priority="17">
      <colorScale>
        <cfvo type="num" val="99.999999900000006"/>
        <cfvo type="num" val="100"/>
        <cfvo type="num" val="100.000001"/>
        <color theme="8"/>
        <color theme="7"/>
        <color theme="8"/>
      </colorScale>
    </cfRule>
  </conditionalFormatting>
  <conditionalFormatting sqref="B97">
    <cfRule type="containsErrors" dxfId="185" priority="15">
      <formula>ISERROR(B97)</formula>
    </cfRule>
  </conditionalFormatting>
  <conditionalFormatting sqref="F38">
    <cfRule type="containsErrors" dxfId="184" priority="21">
      <formula>ISERROR(F38)</formula>
    </cfRule>
  </conditionalFormatting>
  <conditionalFormatting sqref="C97">
    <cfRule type="colorScale" priority="13">
      <colorScale>
        <cfvo type="num" val="0"/>
        <cfvo type="num" val="99"/>
        <cfvo type="num" val="100"/>
        <color theme="8"/>
        <color rgb="FFFFFF00"/>
        <color theme="7"/>
      </colorScale>
    </cfRule>
  </conditionalFormatting>
  <conditionalFormatting sqref="F41:F96">
    <cfRule type="notContainsErrors" dxfId="183" priority="20">
      <formula>NOT(ISERROR(F41))</formula>
    </cfRule>
  </conditionalFormatting>
  <conditionalFormatting sqref="B41:B96">
    <cfRule type="expression" dxfId="182" priority="2">
      <formula>$M41=1</formula>
    </cfRule>
    <cfRule type="expression" dxfId="181" priority="6">
      <formula>$M41="1"</formula>
    </cfRule>
  </conditionalFormatting>
  <conditionalFormatting sqref="A3">
    <cfRule type="containsText" dxfId="180" priority="3" operator="containsText" text="January 00 1900">
      <formula>NOT(ISERROR(SEARCH("January 00 1900",A3)))</formula>
    </cfRule>
    <cfRule type="cellIs" dxfId="179" priority="4" operator="equal">
      <formula>0</formula>
    </cfRule>
  </conditionalFormatting>
  <conditionalFormatting sqref="A41:E96">
    <cfRule type="expression" dxfId="178" priority="1">
      <formula>$Q41=2</formula>
    </cfRule>
  </conditionalFormatting>
  <dataValidations count="1">
    <dataValidation type="decimal" allowBlank="1" showInputMessage="1" showErrorMessage="1" errorTitle="Invalid Character" error="Please enter a value.  If a percentage range was attempted, please select the target or most representative value for that component.  " sqref="C41:C96">
      <formula1>0</formula1>
      <formula2>100</formula2>
    </dataValidation>
  </dataValidations>
  <hyperlinks>
    <hyperlink ref="A5" r:id="rId1" display="http://corporate.ppg.com/Purchasing/Raw-Material-Introduction-Process.aspx"/>
  </hyperlinks>
  <printOptions horizontalCentered="1"/>
  <pageMargins left="0.25" right="0.25" top="0.5" bottom="0.2" header="0.3" footer="0.3"/>
  <pageSetup scale="90" fitToHeight="0" orientation="portrait" r:id="rId2"/>
  <rowBreaks count="1" manualBreakCount="1">
    <brk id="35" max="16383" man="1"/>
  </rowBreaks>
  <colBreaks count="1" manualBreakCount="1">
    <brk id="5" max="1048575" man="1"/>
  </colBreaks>
  <drawing r:id="rId3"/>
  <tableParts count="3">
    <tablePart r:id="rId4"/>
    <tablePart r:id="rId5"/>
    <tablePart r:id="rId6"/>
  </tableParts>
  <extLst>
    <ext xmlns:x14="http://schemas.microsoft.com/office/spreadsheetml/2009/9/main" uri="{CCE6A557-97BC-4b89-ADB6-D9C93CAAB3DF}">
      <x14:dataValidations xmlns:xm="http://schemas.microsoft.com/office/excel/2006/main" count="2">
        <x14:dataValidation type="list" allowBlank="1" showInputMessage="1" showErrorMessage="1">
          <x14:formula1>
            <xm:f>Dropdowns!$D$41:$D$44</xm:f>
          </x14:formula1>
          <xm:sqref>D41:D96</xm:sqref>
        </x14:dataValidation>
        <x14:dataValidation type="list" allowBlank="1" showInputMessage="1" showErrorMessage="1">
          <x14:formula1>
            <xm:f>Dropdowns!$D$99:$D$101</xm:f>
          </x14:formula1>
          <xm:sqref>E41:E96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U95"/>
  <sheetViews>
    <sheetView topLeftCell="A7" workbookViewId="0">
      <selection activeCell="I14" sqref="I14:M15"/>
    </sheetView>
  </sheetViews>
  <sheetFormatPr defaultColWidth="4.625" defaultRowHeight="14.25"/>
  <cols>
    <col min="1" max="1" width="4.625" style="70" customWidth="1"/>
    <col min="2" max="20" width="4.625" style="70"/>
    <col min="21" max="21" width="6.625" style="70" bestFit="1" customWidth="1"/>
    <col min="22" max="16384" width="4.625" style="70"/>
  </cols>
  <sheetData>
    <row r="1" spans="1:21" ht="6.95" customHeight="1">
      <c r="A1" s="192"/>
      <c r="B1" s="192"/>
      <c r="C1" s="192"/>
      <c r="D1" s="192"/>
      <c r="E1" s="192"/>
      <c r="F1" s="192"/>
      <c r="G1" s="192"/>
      <c r="H1" s="192"/>
      <c r="I1" s="192"/>
      <c r="J1" s="192"/>
      <c r="K1" s="192"/>
      <c r="L1" s="192"/>
      <c r="M1" s="192"/>
      <c r="N1" s="192"/>
      <c r="O1" s="192"/>
      <c r="P1" s="192"/>
      <c r="Q1" s="192"/>
      <c r="R1" s="189"/>
      <c r="S1" s="189"/>
      <c r="T1" s="189"/>
    </row>
    <row r="2" spans="1:21" ht="20.25">
      <c r="A2" s="384" t="str">
        <f>VLOOKUP(A3,TranslationTable,3,FALSE)</f>
        <v>D部分：监管信息</v>
      </c>
      <c r="B2" s="384"/>
      <c r="C2" s="384"/>
      <c r="D2" s="384"/>
      <c r="E2" s="384"/>
      <c r="F2" s="384"/>
      <c r="G2" s="384"/>
      <c r="H2" s="384"/>
      <c r="I2" s="384"/>
      <c r="J2" s="384"/>
      <c r="K2" s="384"/>
      <c r="L2" s="384"/>
      <c r="M2" s="384"/>
      <c r="N2" s="384"/>
      <c r="O2" s="384"/>
      <c r="P2" s="384"/>
      <c r="Q2" s="185"/>
      <c r="R2" s="194"/>
      <c r="S2" s="194"/>
      <c r="T2" s="194"/>
    </row>
    <row r="3" spans="1:21" ht="15.95" customHeight="1">
      <c r="A3" s="537" t="s">
        <v>700</v>
      </c>
      <c r="B3" s="537"/>
      <c r="C3" s="537"/>
      <c r="D3" s="537"/>
      <c r="E3" s="537"/>
      <c r="F3" s="537"/>
      <c r="G3" s="537"/>
      <c r="H3" s="537"/>
      <c r="I3" s="537"/>
      <c r="J3" s="537"/>
      <c r="K3" s="537"/>
      <c r="L3" s="537"/>
      <c r="M3" s="537"/>
      <c r="N3" s="537"/>
      <c r="O3" s="537"/>
      <c r="P3" s="537"/>
      <c r="Q3" s="193"/>
      <c r="R3" s="191"/>
      <c r="S3" s="191"/>
      <c r="T3" s="191"/>
    </row>
    <row r="4" spans="1:21" ht="15.95" customHeight="1">
      <c r="A4" s="538" t="str">
        <f>'A - Contact Info'!A4</f>
        <v>, , January 00 1900</v>
      </c>
      <c r="B4" s="538"/>
      <c r="C4" s="538"/>
      <c r="D4" s="538"/>
      <c r="E4" s="538"/>
      <c r="F4" s="538"/>
      <c r="G4" s="538"/>
      <c r="H4" s="538"/>
      <c r="I4" s="538"/>
      <c r="J4" s="538"/>
      <c r="K4" s="538"/>
      <c r="L4" s="538"/>
      <c r="M4" s="538"/>
      <c r="N4" s="538"/>
      <c r="O4" s="538"/>
      <c r="P4" s="538"/>
      <c r="Q4" s="538"/>
      <c r="R4" s="538"/>
      <c r="S4" s="538"/>
      <c r="T4" s="538"/>
    </row>
    <row r="5" spans="1:21" ht="3.95" customHeight="1">
      <c r="A5" s="4"/>
      <c r="B5" s="4"/>
      <c r="C5" s="4"/>
      <c r="D5" s="4"/>
      <c r="E5" s="4"/>
      <c r="F5" s="4"/>
      <c r="G5" s="4"/>
      <c r="H5" s="4"/>
      <c r="I5" s="4"/>
      <c r="J5" s="4"/>
      <c r="K5" s="4"/>
      <c r="L5" s="4"/>
      <c r="M5" s="4"/>
      <c r="N5" s="4"/>
      <c r="O5" s="4"/>
      <c r="P5" s="4"/>
      <c r="Q5" s="4"/>
      <c r="R5" s="4"/>
      <c r="S5" s="4"/>
      <c r="T5" s="4"/>
    </row>
    <row r="6" spans="1:21" ht="15.75">
      <c r="A6" s="340" t="str">
        <f>VLOOKUP(A7,TranslationTable,3,FALSE)</f>
        <v>RMIR培训/常见问题及解答</v>
      </c>
      <c r="B6" s="340"/>
      <c r="C6" s="340"/>
      <c r="D6" s="340"/>
      <c r="E6" s="340"/>
      <c r="F6" s="340"/>
      <c r="G6" s="340"/>
      <c r="H6" s="340"/>
      <c r="I6" s="340"/>
      <c r="J6" s="340"/>
      <c r="K6" s="340"/>
      <c r="L6" s="340"/>
      <c r="M6" s="340"/>
      <c r="N6" s="340"/>
      <c r="O6" s="340"/>
      <c r="P6" s="340"/>
      <c r="Q6" s="340"/>
      <c r="R6" s="340"/>
      <c r="S6" s="340"/>
      <c r="T6" s="340"/>
    </row>
    <row r="7" spans="1:21">
      <c r="A7" s="42" t="s">
        <v>783</v>
      </c>
      <c r="B7" s="4"/>
      <c r="C7" s="4"/>
      <c r="D7" s="4"/>
      <c r="E7" s="4"/>
      <c r="F7" s="4"/>
      <c r="G7" s="4"/>
      <c r="H7" s="4"/>
      <c r="I7" s="4"/>
      <c r="J7" s="4"/>
      <c r="K7" s="4"/>
      <c r="L7" s="4"/>
      <c r="M7" s="4"/>
      <c r="N7" s="4"/>
      <c r="O7" s="4"/>
      <c r="P7" s="4"/>
      <c r="Q7" s="4"/>
      <c r="R7" s="4"/>
      <c r="S7" s="4"/>
      <c r="T7" s="4"/>
    </row>
    <row r="8" spans="1:21" ht="3.95" customHeight="1">
      <c r="A8" s="4"/>
      <c r="B8" s="4"/>
      <c r="C8" s="4"/>
      <c r="D8" s="4"/>
      <c r="E8" s="4"/>
      <c r="F8" s="4"/>
      <c r="G8" s="4"/>
      <c r="H8" s="4"/>
      <c r="I8" s="4"/>
      <c r="J8" s="4"/>
      <c r="K8" s="4"/>
      <c r="L8" s="4"/>
      <c r="M8" s="4"/>
      <c r="N8" s="4"/>
      <c r="O8" s="4"/>
      <c r="P8" s="4"/>
      <c r="Q8" s="4"/>
      <c r="R8" s="4"/>
      <c r="S8" s="4"/>
      <c r="T8" s="4"/>
    </row>
    <row r="9" spans="1:21" ht="15">
      <c r="A9" s="404" t="str">
        <f>VLOOKUP(A10,TranslationTable,3,FALSE)</f>
        <v>国家监管清单</v>
      </c>
      <c r="B9" s="404"/>
      <c r="C9" s="404"/>
      <c r="D9" s="404"/>
      <c r="E9" s="404"/>
      <c r="F9" s="404"/>
      <c r="G9" s="404"/>
      <c r="H9" s="404"/>
      <c r="I9" s="404"/>
      <c r="J9" s="404"/>
      <c r="K9" s="404"/>
      <c r="L9" s="404"/>
      <c r="M9" s="404"/>
      <c r="N9" s="404"/>
      <c r="O9" s="404"/>
      <c r="P9" s="404"/>
      <c r="Q9" s="404"/>
      <c r="R9" s="404"/>
      <c r="S9" s="404"/>
      <c r="T9" s="404"/>
    </row>
    <row r="10" spans="1:21">
      <c r="A10" s="349" t="s">
        <v>107</v>
      </c>
      <c r="B10" s="349"/>
      <c r="C10" s="349"/>
      <c r="D10" s="349"/>
      <c r="E10" s="349"/>
      <c r="F10" s="349"/>
      <c r="G10" s="349"/>
      <c r="H10" s="349"/>
      <c r="I10" s="349"/>
      <c r="J10" s="349"/>
      <c r="K10" s="349"/>
      <c r="L10" s="349"/>
      <c r="M10" s="349"/>
      <c r="N10" s="349"/>
      <c r="O10" s="349"/>
      <c r="P10" s="349"/>
      <c r="Q10" s="349"/>
      <c r="R10" s="349"/>
      <c r="S10" s="349"/>
      <c r="T10" s="349"/>
    </row>
    <row r="11" spans="1:21" ht="15">
      <c r="A11" s="4"/>
      <c r="B11" s="4"/>
      <c r="C11" s="4"/>
      <c r="D11" s="4"/>
      <c r="E11" s="4"/>
      <c r="F11" s="4"/>
      <c r="G11" s="4"/>
      <c r="H11" s="4"/>
      <c r="I11" s="4"/>
      <c r="J11" s="4"/>
      <c r="K11" s="4"/>
      <c r="L11" s="4"/>
      <c r="M11" s="4"/>
      <c r="N11" s="179"/>
      <c r="O11" s="4"/>
      <c r="P11" s="4"/>
      <c r="Q11" s="4"/>
      <c r="R11" s="4"/>
      <c r="S11" s="4"/>
      <c r="T11" s="4"/>
    </row>
    <row r="12" spans="1:21" ht="28.5" customHeight="1">
      <c r="A12" s="350" t="str">
        <f>VLOOKUP(A13,TranslationTable,3,FALSE)</f>
        <v>国家/地区</v>
      </c>
      <c r="B12" s="350"/>
      <c r="C12" s="350"/>
      <c r="D12" s="350"/>
      <c r="E12" s="350" t="str">
        <f>VLOOKUP(E13,TranslationTable,3,FALSE)</f>
        <v>状态</v>
      </c>
      <c r="F12" s="350"/>
      <c r="G12" s="350"/>
      <c r="H12" s="350"/>
      <c r="I12" s="335" t="str">
        <f>VLOOKUP(I13,TranslationTable,3,FALSE)</f>
        <v>监管清单或注册号</v>
      </c>
      <c r="J12" s="335"/>
      <c r="K12" s="335"/>
      <c r="L12" s="335"/>
      <c r="M12" s="335"/>
      <c r="N12" s="350" t="str">
        <f>VLOOKUP(N13,TranslationTable,3,FALSE)</f>
        <v>注释</v>
      </c>
      <c r="O12" s="350"/>
      <c r="P12" s="350"/>
      <c r="Q12" s="350"/>
      <c r="R12" s="350"/>
      <c r="S12" s="350"/>
      <c r="T12" s="350"/>
    </row>
    <row r="13" spans="1:21" ht="14.25" customHeight="1">
      <c r="A13" s="501" t="s">
        <v>115</v>
      </c>
      <c r="B13" s="501"/>
      <c r="C13" s="501"/>
      <c r="D13" s="501"/>
      <c r="E13" s="501" t="s">
        <v>110</v>
      </c>
      <c r="F13" s="501"/>
      <c r="G13" s="501"/>
      <c r="H13" s="501"/>
      <c r="I13" s="502" t="s">
        <v>376</v>
      </c>
      <c r="J13" s="502"/>
      <c r="K13" s="502"/>
      <c r="L13" s="502"/>
      <c r="M13" s="502"/>
      <c r="N13" s="501" t="s">
        <v>113</v>
      </c>
      <c r="O13" s="501"/>
      <c r="P13" s="501"/>
      <c r="Q13" s="501"/>
      <c r="R13" s="501"/>
      <c r="S13" s="501"/>
      <c r="T13" s="501"/>
    </row>
    <row r="14" spans="1:21" s="88" customFormat="1" ht="18.95" customHeight="1">
      <c r="A14" s="509" t="str">
        <f>VLOOKUP(A15,TranslationTable,3,FALSE)</f>
        <v>澳大利亚 (AICIS)</v>
      </c>
      <c r="B14" s="510"/>
      <c r="C14" s="510"/>
      <c r="D14" s="510"/>
      <c r="E14" s="531" t="s">
        <v>576</v>
      </c>
      <c r="F14" s="532"/>
      <c r="G14" s="532"/>
      <c r="H14" s="533"/>
      <c r="I14" s="495"/>
      <c r="J14" s="496"/>
      <c r="K14" s="496"/>
      <c r="L14" s="496"/>
      <c r="M14" s="497"/>
      <c r="N14" s="495"/>
      <c r="O14" s="496"/>
      <c r="P14" s="496"/>
      <c r="Q14" s="496"/>
      <c r="R14" s="496"/>
      <c r="S14" s="496"/>
      <c r="T14" s="497"/>
      <c r="U14" s="70"/>
    </row>
    <row r="15" spans="1:21" s="88" customFormat="1" ht="18.95" customHeight="1">
      <c r="A15" s="526" t="s">
        <v>2567</v>
      </c>
      <c r="B15" s="527"/>
      <c r="C15" s="527"/>
      <c r="D15" s="528"/>
      <c r="E15" s="534"/>
      <c r="F15" s="535"/>
      <c r="G15" s="535"/>
      <c r="H15" s="536"/>
      <c r="I15" s="503"/>
      <c r="J15" s="504"/>
      <c r="K15" s="504"/>
      <c r="L15" s="504"/>
      <c r="M15" s="505"/>
      <c r="N15" s="503"/>
      <c r="O15" s="504"/>
      <c r="P15" s="504"/>
      <c r="Q15" s="504"/>
      <c r="R15" s="504"/>
      <c r="S15" s="504"/>
      <c r="T15" s="505"/>
      <c r="U15" s="70"/>
    </row>
    <row r="16" spans="1:21" s="88" customFormat="1" ht="18.95" customHeight="1">
      <c r="A16" s="524" t="str">
        <f>VLOOKUP(A17,TranslationTable,3,FALSE)</f>
        <v>加拿大 (DSL/NDSL)</v>
      </c>
      <c r="B16" s="525"/>
      <c r="C16" s="525"/>
      <c r="D16" s="525"/>
      <c r="E16" s="486" t="s">
        <v>576</v>
      </c>
      <c r="F16" s="487"/>
      <c r="G16" s="487"/>
      <c r="H16" s="488"/>
      <c r="I16" s="469"/>
      <c r="J16" s="470"/>
      <c r="K16" s="470"/>
      <c r="L16" s="470"/>
      <c r="M16" s="471"/>
      <c r="N16" s="469"/>
      <c r="O16" s="470"/>
      <c r="P16" s="470"/>
      <c r="Q16" s="470"/>
      <c r="R16" s="470"/>
      <c r="S16" s="470"/>
      <c r="T16" s="471"/>
      <c r="U16" s="70"/>
    </row>
    <row r="17" spans="1:21" s="88" customFormat="1" ht="18.95" customHeight="1">
      <c r="A17" s="484" t="s">
        <v>117</v>
      </c>
      <c r="B17" s="485"/>
      <c r="C17" s="485"/>
      <c r="D17" s="539"/>
      <c r="E17" s="489"/>
      <c r="F17" s="490"/>
      <c r="G17" s="490"/>
      <c r="H17" s="491"/>
      <c r="I17" s="492"/>
      <c r="J17" s="493"/>
      <c r="K17" s="493"/>
      <c r="L17" s="493"/>
      <c r="M17" s="494"/>
      <c r="N17" s="492"/>
      <c r="O17" s="493"/>
      <c r="P17" s="493"/>
      <c r="Q17" s="493"/>
      <c r="R17" s="493"/>
      <c r="S17" s="493"/>
      <c r="T17" s="494"/>
      <c r="U17" s="70"/>
    </row>
    <row r="18" spans="1:21" s="88" customFormat="1" ht="18.95" customHeight="1">
      <c r="A18" s="529" t="str">
        <f>VLOOKUP(A19,TranslationTable,3,FALSE)</f>
        <v>中国 (IECSC)</v>
      </c>
      <c r="B18" s="530"/>
      <c r="C18" s="530"/>
      <c r="D18" s="530"/>
      <c r="E18" s="531" t="s">
        <v>576</v>
      </c>
      <c r="F18" s="532"/>
      <c r="G18" s="532"/>
      <c r="H18" s="533"/>
      <c r="I18" s="503"/>
      <c r="J18" s="504"/>
      <c r="K18" s="504"/>
      <c r="L18" s="504"/>
      <c r="M18" s="505"/>
      <c r="N18" s="503"/>
      <c r="O18" s="504"/>
      <c r="P18" s="504"/>
      <c r="Q18" s="504"/>
      <c r="R18" s="504"/>
      <c r="S18" s="504"/>
      <c r="T18" s="505"/>
      <c r="U18" s="70"/>
    </row>
    <row r="19" spans="1:21" s="88" customFormat="1" ht="18.95" customHeight="1">
      <c r="A19" s="526" t="s">
        <v>119</v>
      </c>
      <c r="B19" s="527"/>
      <c r="C19" s="527"/>
      <c r="D19" s="528"/>
      <c r="E19" s="534"/>
      <c r="F19" s="535"/>
      <c r="G19" s="535"/>
      <c r="H19" s="536"/>
      <c r="I19" s="503"/>
      <c r="J19" s="504"/>
      <c r="K19" s="504"/>
      <c r="L19" s="504"/>
      <c r="M19" s="505"/>
      <c r="N19" s="503"/>
      <c r="O19" s="504"/>
      <c r="P19" s="504"/>
      <c r="Q19" s="504"/>
      <c r="R19" s="504"/>
      <c r="S19" s="504"/>
      <c r="T19" s="505"/>
      <c r="U19" s="70"/>
    </row>
    <row r="20" spans="1:21" s="88" customFormat="1" ht="18.95" customHeight="1">
      <c r="A20" s="524" t="str">
        <f>VLOOKUP(A21,TranslationTable,3,FALSE)</f>
        <v>欧洲 (REACh)</v>
      </c>
      <c r="B20" s="525"/>
      <c r="C20" s="525"/>
      <c r="D20" s="525"/>
      <c r="E20" s="486" t="s">
        <v>576</v>
      </c>
      <c r="F20" s="487"/>
      <c r="G20" s="487"/>
      <c r="H20" s="488"/>
      <c r="I20" s="469"/>
      <c r="J20" s="470"/>
      <c r="K20" s="470"/>
      <c r="L20" s="470"/>
      <c r="M20" s="471"/>
      <c r="N20" s="469"/>
      <c r="O20" s="470"/>
      <c r="P20" s="470"/>
      <c r="Q20" s="470"/>
      <c r="R20" s="470"/>
      <c r="S20" s="470"/>
      <c r="T20" s="471"/>
      <c r="U20" s="70"/>
    </row>
    <row r="21" spans="1:21" s="88" customFormat="1" ht="18.95" customHeight="1">
      <c r="A21" s="516" t="s">
        <v>121</v>
      </c>
      <c r="B21" s="517"/>
      <c r="C21" s="517"/>
      <c r="D21" s="517"/>
      <c r="E21" s="489"/>
      <c r="F21" s="490"/>
      <c r="G21" s="490"/>
      <c r="H21" s="491"/>
      <c r="I21" s="492"/>
      <c r="J21" s="493"/>
      <c r="K21" s="493"/>
      <c r="L21" s="493"/>
      <c r="M21" s="494"/>
      <c r="N21" s="492"/>
      <c r="O21" s="493"/>
      <c r="P21" s="493"/>
      <c r="Q21" s="493"/>
      <c r="R21" s="493"/>
      <c r="S21" s="493"/>
      <c r="T21" s="494"/>
      <c r="U21" s="70"/>
    </row>
    <row r="22" spans="1:21" s="88" customFormat="1" ht="18.95" customHeight="1">
      <c r="A22" s="529" t="str">
        <f>VLOOKUP(A23,TranslationTable,3,FALSE)</f>
        <v>日本 (METI/ENCS)</v>
      </c>
      <c r="B22" s="530"/>
      <c r="C22" s="530"/>
      <c r="D22" s="530"/>
      <c r="E22" s="531" t="s">
        <v>576</v>
      </c>
      <c r="F22" s="532"/>
      <c r="G22" s="532"/>
      <c r="H22" s="533"/>
      <c r="I22" s="503"/>
      <c r="J22" s="504"/>
      <c r="K22" s="504"/>
      <c r="L22" s="504"/>
      <c r="M22" s="505"/>
      <c r="N22" s="506" t="s">
        <v>662</v>
      </c>
      <c r="O22" s="507"/>
      <c r="P22" s="507"/>
      <c r="Q22" s="507"/>
      <c r="R22" s="507"/>
      <c r="S22" s="507"/>
      <c r="T22" s="508"/>
      <c r="U22" s="85">
        <f>IF(N22="* 가능하면, 여기에 산업안전보건법 등록 정보를 포함하여 주십시요.",1,IF(N22="*If available, include ISHL Inventory information here.",1,IF(N22="如果可以的，这里包括ISHL目录信息",1,IF(N22="*En el caso de que esté disponible, incluya aquí la información relativa al inventario de la ISHL.",1,0))))</f>
        <v>1</v>
      </c>
    </row>
    <row r="23" spans="1:21" s="88" customFormat="1" ht="18.95" customHeight="1">
      <c r="A23" s="526" t="s">
        <v>124</v>
      </c>
      <c r="B23" s="527"/>
      <c r="C23" s="527"/>
      <c r="D23" s="528"/>
      <c r="E23" s="534"/>
      <c r="F23" s="535"/>
      <c r="G23" s="535"/>
      <c r="H23" s="536"/>
      <c r="I23" s="503"/>
      <c r="J23" s="504"/>
      <c r="K23" s="504"/>
      <c r="L23" s="504"/>
      <c r="M23" s="505"/>
      <c r="N23" s="506"/>
      <c r="O23" s="507"/>
      <c r="P23" s="507"/>
      <c r="Q23" s="507"/>
      <c r="R23" s="507"/>
      <c r="S23" s="507"/>
      <c r="T23" s="508"/>
      <c r="U23" s="70"/>
    </row>
    <row r="24" spans="1:21" s="88" customFormat="1" ht="18.95" customHeight="1">
      <c r="A24" s="524" t="str">
        <f>VLOOKUP(A25,TranslationTable,3,FALSE)</f>
        <v>韩国 (KECl)</v>
      </c>
      <c r="B24" s="525"/>
      <c r="C24" s="525"/>
      <c r="D24" s="525"/>
      <c r="E24" s="486" t="s">
        <v>576</v>
      </c>
      <c r="F24" s="487"/>
      <c r="G24" s="487"/>
      <c r="H24" s="488"/>
      <c r="I24" s="469"/>
      <c r="J24" s="470"/>
      <c r="K24" s="470"/>
      <c r="L24" s="470"/>
      <c r="M24" s="471"/>
      <c r="N24" s="469"/>
      <c r="O24" s="470"/>
      <c r="P24" s="470"/>
      <c r="Q24" s="470"/>
      <c r="R24" s="470"/>
      <c r="S24" s="470"/>
      <c r="T24" s="471"/>
      <c r="U24" s="70"/>
    </row>
    <row r="25" spans="1:21" s="88" customFormat="1" ht="18.95" customHeight="1">
      <c r="A25" s="484" t="s">
        <v>126</v>
      </c>
      <c r="B25" s="485"/>
      <c r="C25" s="485"/>
      <c r="D25" s="539"/>
      <c r="E25" s="489"/>
      <c r="F25" s="490"/>
      <c r="G25" s="490"/>
      <c r="H25" s="491"/>
      <c r="I25" s="492"/>
      <c r="J25" s="493"/>
      <c r="K25" s="493"/>
      <c r="L25" s="493"/>
      <c r="M25" s="494"/>
      <c r="N25" s="492"/>
      <c r="O25" s="493"/>
      <c r="P25" s="493"/>
      <c r="Q25" s="493"/>
      <c r="R25" s="493"/>
      <c r="S25" s="493"/>
      <c r="T25" s="494"/>
      <c r="U25" s="70"/>
    </row>
    <row r="26" spans="1:21" s="88" customFormat="1" ht="18.95" customHeight="1">
      <c r="A26" s="529" t="str">
        <f>VLOOKUP(A27,TranslationTable,3,FALSE)</f>
        <v>新西兰 (HSNO)</v>
      </c>
      <c r="B26" s="530"/>
      <c r="C26" s="530"/>
      <c r="D26" s="530"/>
      <c r="E26" s="531" t="s">
        <v>576</v>
      </c>
      <c r="F26" s="532"/>
      <c r="G26" s="532"/>
      <c r="H26" s="533"/>
      <c r="I26" s="503"/>
      <c r="J26" s="504"/>
      <c r="K26" s="504"/>
      <c r="L26" s="504"/>
      <c r="M26" s="505"/>
      <c r="N26" s="503"/>
      <c r="O26" s="504"/>
      <c r="P26" s="504"/>
      <c r="Q26" s="504"/>
      <c r="R26" s="504"/>
      <c r="S26" s="504"/>
      <c r="T26" s="505"/>
      <c r="U26" s="70"/>
    </row>
    <row r="27" spans="1:21" s="88" customFormat="1" ht="18.95" customHeight="1">
      <c r="A27" s="526" t="s">
        <v>127</v>
      </c>
      <c r="B27" s="527"/>
      <c r="C27" s="527"/>
      <c r="D27" s="528"/>
      <c r="E27" s="534"/>
      <c r="F27" s="535"/>
      <c r="G27" s="535"/>
      <c r="H27" s="536"/>
      <c r="I27" s="503"/>
      <c r="J27" s="504"/>
      <c r="K27" s="504"/>
      <c r="L27" s="504"/>
      <c r="M27" s="505"/>
      <c r="N27" s="503"/>
      <c r="O27" s="504"/>
      <c r="P27" s="504"/>
      <c r="Q27" s="504"/>
      <c r="R27" s="504"/>
      <c r="S27" s="504"/>
      <c r="T27" s="505"/>
      <c r="U27" s="70"/>
    </row>
    <row r="28" spans="1:21" s="88" customFormat="1" ht="18.95" customHeight="1">
      <c r="A28" s="524" t="str">
        <f>VLOOKUP(A29,TranslationTable,3,FALSE)</f>
        <v>菲律宾 (PICCS)</v>
      </c>
      <c r="B28" s="525"/>
      <c r="C28" s="525"/>
      <c r="D28" s="525"/>
      <c r="E28" s="486" t="s">
        <v>576</v>
      </c>
      <c r="F28" s="487"/>
      <c r="G28" s="487"/>
      <c r="H28" s="488"/>
      <c r="I28" s="469"/>
      <c r="J28" s="470"/>
      <c r="K28" s="470"/>
      <c r="L28" s="470"/>
      <c r="M28" s="471"/>
      <c r="N28" s="469"/>
      <c r="O28" s="470"/>
      <c r="P28" s="470"/>
      <c r="Q28" s="470"/>
      <c r="R28" s="470"/>
      <c r="S28" s="470"/>
      <c r="T28" s="471"/>
      <c r="U28" s="70"/>
    </row>
    <row r="29" spans="1:21" s="88" customFormat="1" ht="18.95" customHeight="1">
      <c r="A29" s="484" t="s">
        <v>129</v>
      </c>
      <c r="B29" s="485"/>
      <c r="C29" s="485"/>
      <c r="D29" s="539"/>
      <c r="E29" s="489"/>
      <c r="F29" s="490"/>
      <c r="G29" s="490"/>
      <c r="H29" s="491"/>
      <c r="I29" s="492"/>
      <c r="J29" s="493"/>
      <c r="K29" s="493"/>
      <c r="L29" s="493"/>
      <c r="M29" s="494"/>
      <c r="N29" s="492"/>
      <c r="O29" s="493"/>
      <c r="P29" s="493"/>
      <c r="Q29" s="493"/>
      <c r="R29" s="493"/>
      <c r="S29" s="493"/>
      <c r="T29" s="494"/>
      <c r="U29" s="70"/>
    </row>
    <row r="30" spans="1:21" s="88" customFormat="1" ht="18.95" customHeight="1">
      <c r="A30" s="509" t="str">
        <f>VLOOKUP(A31,TranslationTable,3,FALSE)</f>
        <v>台湾 (NCSR)</v>
      </c>
      <c r="B30" s="510"/>
      <c r="C30" s="510"/>
      <c r="D30" s="510"/>
      <c r="E30" s="531" t="s">
        <v>576</v>
      </c>
      <c r="F30" s="532"/>
      <c r="G30" s="532"/>
      <c r="H30" s="533"/>
      <c r="I30" s="503"/>
      <c r="J30" s="504"/>
      <c r="K30" s="504"/>
      <c r="L30" s="504"/>
      <c r="M30" s="505"/>
      <c r="N30" s="503"/>
      <c r="O30" s="504"/>
      <c r="P30" s="504"/>
      <c r="Q30" s="504"/>
      <c r="R30" s="504"/>
      <c r="S30" s="504"/>
      <c r="T30" s="505"/>
      <c r="U30" s="70"/>
    </row>
    <row r="31" spans="1:21" s="88" customFormat="1" ht="18.95" customHeight="1">
      <c r="A31" s="526" t="s">
        <v>131</v>
      </c>
      <c r="B31" s="527"/>
      <c r="C31" s="527"/>
      <c r="D31" s="528"/>
      <c r="E31" s="534"/>
      <c r="F31" s="535"/>
      <c r="G31" s="535"/>
      <c r="H31" s="536"/>
      <c r="I31" s="503"/>
      <c r="J31" s="504"/>
      <c r="K31" s="504"/>
      <c r="L31" s="504"/>
      <c r="M31" s="505"/>
      <c r="N31" s="503"/>
      <c r="O31" s="504"/>
      <c r="P31" s="504"/>
      <c r="Q31" s="504"/>
      <c r="R31" s="504"/>
      <c r="S31" s="504"/>
      <c r="T31" s="505"/>
      <c r="U31" s="70"/>
    </row>
    <row r="32" spans="1:21" s="88" customFormat="1" ht="18.95" customHeight="1">
      <c r="A32" s="514" t="str">
        <f>VLOOKUP(A33,TranslationTable,3,FALSE)</f>
        <v>土耳其(KKDIK)</v>
      </c>
      <c r="B32" s="515"/>
      <c r="C32" s="515"/>
      <c r="D32" s="515"/>
      <c r="E32" s="486" t="s">
        <v>576</v>
      </c>
      <c r="F32" s="487"/>
      <c r="G32" s="487"/>
      <c r="H32" s="488"/>
      <c r="I32" s="469"/>
      <c r="J32" s="470"/>
      <c r="K32" s="470"/>
      <c r="L32" s="470"/>
      <c r="M32" s="471"/>
      <c r="N32" s="469"/>
      <c r="O32" s="470"/>
      <c r="P32" s="470"/>
      <c r="Q32" s="470"/>
      <c r="R32" s="470"/>
      <c r="S32" s="470"/>
      <c r="T32" s="471"/>
      <c r="U32" s="70"/>
    </row>
    <row r="33" spans="1:21" s="88" customFormat="1" ht="18.95" customHeight="1">
      <c r="A33" s="516" t="s">
        <v>2572</v>
      </c>
      <c r="B33" s="517"/>
      <c r="C33" s="517"/>
      <c r="D33" s="517"/>
      <c r="E33" s="511"/>
      <c r="F33" s="512"/>
      <c r="G33" s="512"/>
      <c r="H33" s="513"/>
      <c r="I33" s="472"/>
      <c r="J33" s="473"/>
      <c r="K33" s="473"/>
      <c r="L33" s="473"/>
      <c r="M33" s="474"/>
      <c r="N33" s="472"/>
      <c r="O33" s="473"/>
      <c r="P33" s="473"/>
      <c r="Q33" s="473"/>
      <c r="R33" s="473"/>
      <c r="S33" s="473"/>
      <c r="T33" s="474"/>
      <c r="U33" s="70"/>
    </row>
    <row r="34" spans="1:21" s="88" customFormat="1" ht="18.95" customHeight="1">
      <c r="A34" s="529" t="str">
        <f>VLOOKUP(A35,TranslationTable,3,FALSE)</f>
        <v>美国 (TSCA)</v>
      </c>
      <c r="B34" s="530"/>
      <c r="C34" s="530"/>
      <c r="D34" s="530"/>
      <c r="E34" s="531" t="s">
        <v>576</v>
      </c>
      <c r="F34" s="532"/>
      <c r="G34" s="532"/>
      <c r="H34" s="533"/>
      <c r="I34" s="495"/>
      <c r="J34" s="496"/>
      <c r="K34" s="496"/>
      <c r="L34" s="496"/>
      <c r="M34" s="497"/>
      <c r="N34" s="495"/>
      <c r="O34" s="496"/>
      <c r="P34" s="496"/>
      <c r="Q34" s="496"/>
      <c r="R34" s="496"/>
      <c r="S34" s="496"/>
      <c r="T34" s="497"/>
      <c r="U34" s="70"/>
    </row>
    <row r="35" spans="1:21" s="88" customFormat="1" ht="18.95" customHeight="1">
      <c r="A35" s="526" t="s">
        <v>133</v>
      </c>
      <c r="B35" s="527"/>
      <c r="C35" s="527"/>
      <c r="D35" s="528"/>
      <c r="E35" s="534"/>
      <c r="F35" s="535"/>
      <c r="G35" s="535"/>
      <c r="H35" s="536"/>
      <c r="I35" s="498"/>
      <c r="J35" s="499"/>
      <c r="K35" s="499"/>
      <c r="L35" s="499"/>
      <c r="M35" s="500"/>
      <c r="N35" s="498"/>
      <c r="O35" s="499"/>
      <c r="P35" s="499"/>
      <c r="Q35" s="499"/>
      <c r="R35" s="499"/>
      <c r="S35" s="499"/>
      <c r="T35" s="500"/>
      <c r="U35" s="70"/>
    </row>
    <row r="36" spans="1:21" s="88" customFormat="1" ht="18.95" customHeight="1">
      <c r="A36" s="482" t="str">
        <f>VLOOKUP(A37,TranslationTable,3,FALSE)</f>
        <v>越南（NCI）</v>
      </c>
      <c r="B36" s="483"/>
      <c r="C36" s="483"/>
      <c r="D36" s="483"/>
      <c r="E36" s="486" t="s">
        <v>576</v>
      </c>
      <c r="F36" s="487"/>
      <c r="G36" s="487"/>
      <c r="H36" s="488"/>
      <c r="I36" s="469"/>
      <c r="J36" s="470"/>
      <c r="K36" s="470"/>
      <c r="L36" s="470"/>
      <c r="M36" s="471"/>
      <c r="N36" s="469"/>
      <c r="O36" s="470"/>
      <c r="P36" s="470"/>
      <c r="Q36" s="470"/>
      <c r="R36" s="470"/>
      <c r="S36" s="470"/>
      <c r="T36" s="471"/>
      <c r="U36" s="70"/>
    </row>
    <row r="37" spans="1:21" s="88" customFormat="1" ht="18.95" customHeight="1">
      <c r="A37" s="484" t="s">
        <v>2916</v>
      </c>
      <c r="B37" s="485"/>
      <c r="C37" s="485"/>
      <c r="D37" s="485"/>
      <c r="E37" s="489"/>
      <c r="F37" s="490"/>
      <c r="G37" s="490"/>
      <c r="H37" s="491"/>
      <c r="I37" s="492"/>
      <c r="J37" s="493"/>
      <c r="K37" s="493"/>
      <c r="L37" s="493"/>
      <c r="M37" s="494"/>
      <c r="N37" s="492"/>
      <c r="O37" s="493"/>
      <c r="P37" s="493"/>
      <c r="Q37" s="493"/>
      <c r="R37" s="493"/>
      <c r="S37" s="493"/>
      <c r="T37" s="494"/>
      <c r="U37" s="70"/>
    </row>
    <row r="38" spans="1:21">
      <c r="A38" s="37"/>
      <c r="B38" s="37"/>
      <c r="C38" s="37"/>
      <c r="D38" s="37"/>
      <c r="E38" s="37"/>
      <c r="F38" s="37"/>
      <c r="G38" s="4"/>
      <c r="H38" s="4"/>
      <c r="I38" s="4"/>
      <c r="J38" s="4"/>
      <c r="K38" s="4"/>
      <c r="L38" s="4"/>
      <c r="M38" s="4"/>
      <c r="N38" s="4"/>
      <c r="O38" s="4"/>
      <c r="P38" s="4"/>
      <c r="Q38" s="4"/>
      <c r="R38" s="4"/>
      <c r="S38" s="4"/>
      <c r="T38" s="4"/>
    </row>
    <row r="39" spans="1:21" ht="15">
      <c r="A39" s="404" t="str">
        <f>VLOOKUP(A40,TranslationTable,3,FALSE)</f>
        <v>具体监管问题</v>
      </c>
      <c r="B39" s="404"/>
      <c r="C39" s="404"/>
      <c r="D39" s="404"/>
      <c r="E39" s="404"/>
      <c r="F39" s="404"/>
      <c r="G39" s="404"/>
      <c r="H39" s="404"/>
      <c r="I39" s="404"/>
      <c r="J39" s="404"/>
      <c r="K39" s="404"/>
      <c r="L39" s="404"/>
      <c r="M39" s="404"/>
      <c r="N39" s="404"/>
      <c r="O39" s="404"/>
      <c r="P39" s="404"/>
      <c r="Q39" s="404"/>
      <c r="R39" s="404"/>
      <c r="S39" s="404"/>
      <c r="T39" s="404"/>
    </row>
    <row r="40" spans="1:21">
      <c r="A40" s="349" t="s">
        <v>135</v>
      </c>
      <c r="B40" s="349"/>
      <c r="C40" s="349"/>
      <c r="D40" s="349"/>
      <c r="E40" s="349"/>
      <c r="F40" s="349"/>
      <c r="G40" s="349"/>
      <c r="H40" s="349"/>
      <c r="I40" s="349"/>
      <c r="J40" s="349"/>
      <c r="K40" s="349"/>
      <c r="L40" s="349"/>
      <c r="M40" s="349"/>
      <c r="N40" s="349"/>
      <c r="O40" s="349"/>
      <c r="P40" s="349"/>
      <c r="Q40" s="349"/>
      <c r="R40" s="349"/>
      <c r="S40" s="349"/>
      <c r="T40" s="349"/>
    </row>
    <row r="41" spans="1:21">
      <c r="A41" s="4"/>
      <c r="B41" s="4"/>
      <c r="C41" s="4"/>
      <c r="D41" s="4"/>
      <c r="E41" s="4"/>
      <c r="F41" s="4"/>
      <c r="G41" s="4"/>
      <c r="H41" s="4"/>
      <c r="I41" s="4"/>
      <c r="J41" s="4"/>
      <c r="K41" s="4"/>
      <c r="L41" s="4"/>
      <c r="M41" s="4"/>
      <c r="N41" s="4"/>
      <c r="O41" s="4"/>
      <c r="P41" s="4"/>
      <c r="Q41" s="4"/>
      <c r="R41" s="4"/>
      <c r="S41" s="4"/>
      <c r="T41" s="4"/>
    </row>
    <row r="42" spans="1:21" ht="15">
      <c r="A42" s="3" t="str">
        <f>VLOOKUP(A43,TranslationTable,3,FALSE)</f>
        <v>海关税则号</v>
      </c>
      <c r="B42" s="4"/>
      <c r="C42" s="4"/>
      <c r="D42" s="4"/>
      <c r="E42" s="4"/>
      <c r="F42" s="4"/>
      <c r="G42" s="4"/>
      <c r="H42" s="4"/>
      <c r="I42" s="4"/>
      <c r="J42" s="4"/>
      <c r="K42" s="4"/>
      <c r="L42" s="4"/>
      <c r="M42" s="4"/>
      <c r="N42" s="4"/>
      <c r="O42" s="4"/>
      <c r="P42" s="4"/>
      <c r="Q42" s="4"/>
      <c r="R42" s="4"/>
      <c r="S42" s="4"/>
      <c r="T42" s="4"/>
    </row>
    <row r="43" spans="1:21">
      <c r="A43" s="42" t="s">
        <v>327</v>
      </c>
      <c r="B43" s="4"/>
      <c r="C43" s="4"/>
      <c r="D43" s="4"/>
      <c r="E43" s="4"/>
      <c r="F43" s="4"/>
      <c r="G43" s="4"/>
      <c r="H43" s="4"/>
      <c r="I43" s="4"/>
      <c r="J43" s="4"/>
      <c r="K43" s="4"/>
      <c r="L43" s="4"/>
      <c r="M43" s="4"/>
      <c r="N43" s="4"/>
      <c r="O43" s="4"/>
      <c r="P43" s="4"/>
      <c r="Q43" s="4"/>
      <c r="R43" s="4"/>
      <c r="S43" s="4"/>
      <c r="T43" s="4"/>
    </row>
    <row r="44" spans="1:21" ht="6.95" customHeight="1">
      <c r="A44" s="4"/>
      <c r="B44" s="4"/>
      <c r="C44" s="4"/>
      <c r="D44" s="4"/>
      <c r="E44" s="4"/>
      <c r="F44" s="4"/>
      <c r="G44" s="4"/>
      <c r="H44" s="4"/>
      <c r="I44" s="4"/>
      <c r="J44" s="4"/>
      <c r="K44" s="4"/>
      <c r="L44" s="4"/>
      <c r="M44" s="4"/>
      <c r="N44" s="4"/>
      <c r="O44" s="4"/>
      <c r="P44" s="4"/>
      <c r="Q44" s="4"/>
      <c r="R44" s="4"/>
      <c r="S44" s="4"/>
      <c r="T44" s="4"/>
    </row>
    <row r="45" spans="1:21" ht="34.5" customHeight="1">
      <c r="A45" s="110"/>
      <c r="B45" s="475" t="str">
        <f>VLOOKUP(B46,TranslationTable,3,FALSE)</f>
        <v>NAFTA协调关税表（格式XXXX-XX-XXXX）</v>
      </c>
      <c r="C45" s="475"/>
      <c r="D45" s="475"/>
      <c r="E45" s="475"/>
      <c r="F45" s="475"/>
      <c r="G45" s="475"/>
      <c r="H45" s="475"/>
      <c r="I45" s="475"/>
      <c r="J45" s="475"/>
      <c r="K45" s="476"/>
      <c r="L45" s="518"/>
      <c r="M45" s="519"/>
      <c r="N45" s="519"/>
      <c r="O45" s="519"/>
      <c r="P45" s="519"/>
      <c r="Q45" s="519"/>
      <c r="R45" s="519"/>
      <c r="S45" s="520"/>
      <c r="T45" s="4"/>
    </row>
    <row r="46" spans="1:21" ht="17.100000000000001" customHeight="1">
      <c r="A46" s="4"/>
      <c r="B46" s="477" t="s">
        <v>2222</v>
      </c>
      <c r="C46" s="477"/>
      <c r="D46" s="477"/>
      <c r="E46" s="477"/>
      <c r="F46" s="477"/>
      <c r="G46" s="477"/>
      <c r="H46" s="477"/>
      <c r="I46" s="477"/>
      <c r="J46" s="477"/>
      <c r="K46" s="478"/>
      <c r="L46" s="521"/>
      <c r="M46" s="522"/>
      <c r="N46" s="522"/>
      <c r="O46" s="522"/>
      <c r="P46" s="522"/>
      <c r="Q46" s="522"/>
      <c r="R46" s="522"/>
      <c r="S46" s="523"/>
      <c r="T46" s="4"/>
    </row>
    <row r="47" spans="1:21" ht="31.5" customHeight="1">
      <c r="A47" s="4"/>
      <c r="B47" s="475" t="str">
        <f>VLOOKUP(B48,TranslationTable,3,FALSE)</f>
        <v>欧洲商品代码（格式XXXX-XX-XXXX）</v>
      </c>
      <c r="C47" s="475"/>
      <c r="D47" s="475"/>
      <c r="E47" s="475"/>
      <c r="F47" s="475"/>
      <c r="G47" s="475"/>
      <c r="H47" s="475"/>
      <c r="I47" s="475"/>
      <c r="J47" s="475"/>
      <c r="K47" s="476"/>
      <c r="L47" s="518"/>
      <c r="M47" s="519"/>
      <c r="N47" s="519"/>
      <c r="O47" s="519"/>
      <c r="P47" s="519"/>
      <c r="Q47" s="519"/>
      <c r="R47" s="519"/>
      <c r="S47" s="520"/>
      <c r="T47" s="4"/>
    </row>
    <row r="48" spans="1:21" ht="17.100000000000001" customHeight="1">
      <c r="A48" s="4"/>
      <c r="B48" s="477" t="s">
        <v>328</v>
      </c>
      <c r="C48" s="477"/>
      <c r="D48" s="477"/>
      <c r="E48" s="477"/>
      <c r="F48" s="477"/>
      <c r="G48" s="477"/>
      <c r="H48" s="477"/>
      <c r="I48" s="477"/>
      <c r="J48" s="477"/>
      <c r="K48" s="478"/>
      <c r="L48" s="521"/>
      <c r="M48" s="522"/>
      <c r="N48" s="522"/>
      <c r="O48" s="522"/>
      <c r="P48" s="522"/>
      <c r="Q48" s="522"/>
      <c r="R48" s="522"/>
      <c r="S48" s="523"/>
      <c r="T48" s="4"/>
    </row>
    <row r="49" spans="1:20" ht="29.25" customHeight="1">
      <c r="A49" s="4"/>
      <c r="B49" s="475" t="str">
        <f>VLOOKUP(B50,TranslationTable,3,FALSE)</f>
        <v>出口控制分类编号（ECCN）</v>
      </c>
      <c r="C49" s="475"/>
      <c r="D49" s="475"/>
      <c r="E49" s="475"/>
      <c r="F49" s="475"/>
      <c r="G49" s="475"/>
      <c r="H49" s="475"/>
      <c r="I49" s="475"/>
      <c r="J49" s="475"/>
      <c r="K49" s="476"/>
      <c r="L49" s="518"/>
      <c r="M49" s="519"/>
      <c r="N49" s="519"/>
      <c r="O49" s="519"/>
      <c r="P49" s="519"/>
      <c r="Q49" s="519"/>
      <c r="R49" s="519"/>
      <c r="S49" s="520"/>
      <c r="T49" s="4"/>
    </row>
    <row r="50" spans="1:20" ht="17.100000000000001" customHeight="1">
      <c r="A50" s="4"/>
      <c r="B50" s="477" t="s">
        <v>139</v>
      </c>
      <c r="C50" s="477"/>
      <c r="D50" s="477"/>
      <c r="E50" s="477"/>
      <c r="F50" s="477"/>
      <c r="G50" s="477"/>
      <c r="H50" s="477"/>
      <c r="I50" s="477"/>
      <c r="J50" s="477"/>
      <c r="K50" s="478"/>
      <c r="L50" s="521"/>
      <c r="M50" s="522"/>
      <c r="N50" s="522"/>
      <c r="O50" s="522"/>
      <c r="P50" s="522"/>
      <c r="Q50" s="522"/>
      <c r="R50" s="522"/>
      <c r="S50" s="523"/>
      <c r="T50" s="4"/>
    </row>
    <row r="51" spans="1:20">
      <c r="A51" s="4"/>
      <c r="B51" s="4"/>
      <c r="C51" s="4"/>
      <c r="D51" s="4"/>
      <c r="E51" s="4"/>
      <c r="F51" s="4"/>
      <c r="G51" s="4"/>
      <c r="H51" s="4"/>
      <c r="I51" s="4"/>
      <c r="J51" s="4"/>
      <c r="K51" s="4"/>
      <c r="L51" s="4"/>
      <c r="M51" s="4"/>
      <c r="N51" s="4"/>
      <c r="O51" s="4"/>
      <c r="P51" s="4"/>
      <c r="Q51" s="4"/>
      <c r="R51" s="4"/>
      <c r="S51" s="4"/>
      <c r="T51" s="4"/>
    </row>
    <row r="52" spans="1:20" ht="15">
      <c r="A52" s="3" t="str">
        <f>VLOOKUP(A53,TranslationTable,3,FALSE)</f>
        <v>监管通知</v>
      </c>
      <c r="B52" s="4"/>
      <c r="C52" s="4"/>
      <c r="D52" s="4"/>
      <c r="E52" s="4"/>
      <c r="F52" s="4"/>
      <c r="G52" s="4"/>
      <c r="H52" s="4"/>
      <c r="I52" s="4"/>
      <c r="J52" s="4"/>
      <c r="K52" s="4"/>
      <c r="L52" s="4"/>
      <c r="M52" s="4"/>
      <c r="N52" s="4"/>
      <c r="O52" s="4"/>
      <c r="P52" s="4"/>
      <c r="Q52" s="4"/>
      <c r="R52" s="4"/>
      <c r="S52" s="4"/>
      <c r="T52" s="4"/>
    </row>
    <row r="53" spans="1:20">
      <c r="A53" s="42" t="s">
        <v>329</v>
      </c>
      <c r="B53" s="4"/>
      <c r="C53" s="4"/>
      <c r="D53" s="4"/>
      <c r="E53" s="4"/>
      <c r="F53" s="4"/>
      <c r="G53" s="4"/>
      <c r="H53" s="4"/>
      <c r="I53" s="4"/>
      <c r="J53" s="4"/>
      <c r="K53" s="4"/>
      <c r="L53" s="4"/>
      <c r="M53" s="4"/>
      <c r="N53" s="4"/>
      <c r="O53" s="4"/>
      <c r="P53" s="4"/>
      <c r="Q53" s="4"/>
      <c r="R53" s="4"/>
      <c r="S53" s="4"/>
      <c r="T53" s="4"/>
    </row>
    <row r="54" spans="1:20" ht="6.95" customHeight="1">
      <c r="A54" s="4"/>
      <c r="B54" s="4"/>
      <c r="C54" s="4"/>
      <c r="D54" s="4"/>
      <c r="E54" s="4"/>
      <c r="F54" s="4"/>
      <c r="G54" s="4"/>
      <c r="H54" s="4"/>
      <c r="I54" s="4"/>
      <c r="J54" s="4"/>
      <c r="K54" s="4"/>
      <c r="L54" s="4"/>
      <c r="M54" s="4"/>
      <c r="N54" s="4"/>
      <c r="O54" s="4"/>
      <c r="P54" s="4"/>
      <c r="Q54" s="4"/>
      <c r="R54" s="4"/>
      <c r="S54" s="4"/>
      <c r="T54" s="4"/>
    </row>
    <row r="55" spans="1:20" ht="45" customHeight="1">
      <c r="A55" s="4"/>
      <c r="B55" s="432" t="str">
        <f>VLOOKUP(A56,TranslationTable,3,FALSE)</f>
        <v>本材料或本材料的任何组成部分受到任何全球监管通知或规则的进一步监管，例如美国有毒物质控制法案（TSCA）5e同意令，TSCA 5a重要新使用规则（SNUR），TSCA 12b出口 ，加拿大环境保护法（CEPA）重大新活动（SNAC）等？</v>
      </c>
      <c r="C55" s="432"/>
      <c r="D55" s="432"/>
      <c r="E55" s="432"/>
      <c r="F55" s="432"/>
      <c r="G55" s="432"/>
      <c r="H55" s="432"/>
      <c r="I55" s="432"/>
      <c r="J55" s="432"/>
      <c r="K55" s="432"/>
      <c r="L55" s="432"/>
      <c r="M55" s="432"/>
      <c r="N55" s="432"/>
      <c r="O55" s="432"/>
      <c r="P55" s="432"/>
      <c r="Q55" s="432"/>
      <c r="R55" s="432"/>
      <c r="S55" s="432"/>
      <c r="T55" s="432"/>
    </row>
    <row r="56" spans="1:20" hidden="1">
      <c r="A56" s="4" t="s">
        <v>210</v>
      </c>
      <c r="B56" s="4"/>
      <c r="C56" s="4"/>
      <c r="D56" s="4"/>
      <c r="E56" s="4"/>
      <c r="F56" s="4"/>
      <c r="G56" s="4"/>
      <c r="H56" s="4"/>
      <c r="I56" s="4"/>
      <c r="J56" s="4"/>
      <c r="K56" s="4"/>
      <c r="L56" s="4"/>
      <c r="M56" s="4"/>
      <c r="N56" s="4"/>
      <c r="O56" s="4"/>
      <c r="P56" s="4"/>
      <c r="Q56" s="4"/>
      <c r="R56" s="4"/>
      <c r="S56" s="4"/>
      <c r="T56" s="4"/>
    </row>
    <row r="57" spans="1:20" ht="45" customHeight="1">
      <c r="A57" s="4"/>
      <c r="B57" s="446" t="s">
        <v>142</v>
      </c>
      <c r="C57" s="446"/>
      <c r="D57" s="446"/>
      <c r="E57" s="446"/>
      <c r="F57" s="446"/>
      <c r="G57" s="446"/>
      <c r="H57" s="446"/>
      <c r="I57" s="446"/>
      <c r="J57" s="446"/>
      <c r="K57" s="446"/>
      <c r="L57" s="446"/>
      <c r="M57" s="446"/>
      <c r="N57" s="446"/>
      <c r="O57" s="446"/>
      <c r="P57" s="446"/>
      <c r="Q57" s="446"/>
      <c r="R57" s="446"/>
      <c r="S57" s="446"/>
      <c r="T57" s="446"/>
    </row>
    <row r="58" spans="1:20" ht="6.95" customHeight="1">
      <c r="A58" s="4"/>
      <c r="B58" s="4"/>
      <c r="C58" s="4"/>
      <c r="D58" s="4"/>
      <c r="E58" s="4"/>
      <c r="F58" s="4"/>
      <c r="G58" s="4"/>
      <c r="H58" s="4"/>
      <c r="I58" s="4"/>
      <c r="J58" s="4"/>
      <c r="K58" s="4"/>
      <c r="L58" s="4"/>
      <c r="M58" s="4"/>
      <c r="N58" s="4"/>
      <c r="O58" s="4"/>
      <c r="P58" s="4"/>
      <c r="Q58" s="4"/>
      <c r="R58" s="4"/>
      <c r="S58" s="4"/>
      <c r="T58" s="4"/>
    </row>
    <row r="59" spans="1:20">
      <c r="A59" s="4"/>
      <c r="B59" s="398"/>
      <c r="C59" s="399"/>
      <c r="D59" s="399"/>
      <c r="E59" s="399"/>
      <c r="F59" s="399"/>
      <c r="G59" s="399"/>
      <c r="H59" s="399"/>
      <c r="I59" s="399"/>
      <c r="J59" s="399"/>
      <c r="K59" s="399"/>
      <c r="L59" s="399"/>
      <c r="M59" s="399"/>
      <c r="N59" s="399"/>
      <c r="O59" s="399"/>
      <c r="P59" s="399"/>
      <c r="Q59" s="399"/>
      <c r="R59" s="399"/>
      <c r="S59" s="400"/>
      <c r="T59" s="4"/>
    </row>
    <row r="60" spans="1:20">
      <c r="A60" s="4"/>
      <c r="B60" s="479"/>
      <c r="C60" s="480"/>
      <c r="D60" s="480"/>
      <c r="E60" s="480"/>
      <c r="F60" s="480"/>
      <c r="G60" s="480"/>
      <c r="H60" s="480"/>
      <c r="I60" s="480"/>
      <c r="J60" s="480"/>
      <c r="K60" s="480"/>
      <c r="L60" s="480"/>
      <c r="M60" s="480"/>
      <c r="N60" s="480"/>
      <c r="O60" s="480"/>
      <c r="P60" s="480"/>
      <c r="Q60" s="480"/>
      <c r="R60" s="480"/>
      <c r="S60" s="481"/>
      <c r="T60" s="4"/>
    </row>
    <row r="61" spans="1:20">
      <c r="A61" s="4"/>
      <c r="B61" s="401"/>
      <c r="C61" s="402"/>
      <c r="D61" s="402"/>
      <c r="E61" s="402"/>
      <c r="F61" s="402"/>
      <c r="G61" s="402"/>
      <c r="H61" s="402"/>
      <c r="I61" s="402"/>
      <c r="J61" s="402"/>
      <c r="K61" s="402"/>
      <c r="L61" s="402"/>
      <c r="M61" s="402"/>
      <c r="N61" s="402"/>
      <c r="O61" s="402"/>
      <c r="P61" s="402"/>
      <c r="Q61" s="402"/>
      <c r="R61" s="402"/>
      <c r="S61" s="403"/>
      <c r="T61" s="4"/>
    </row>
    <row r="62" spans="1:20">
      <c r="A62" s="4"/>
      <c r="B62" s="4"/>
      <c r="C62" s="4"/>
      <c r="D62" s="4"/>
      <c r="E62" s="4"/>
      <c r="F62" s="4"/>
      <c r="G62" s="4"/>
      <c r="H62" s="4"/>
      <c r="I62" s="4"/>
      <c r="J62" s="4"/>
      <c r="K62" s="4"/>
      <c r="L62" s="4"/>
      <c r="M62" s="4"/>
      <c r="N62" s="4"/>
      <c r="O62" s="4"/>
      <c r="P62" s="4"/>
      <c r="Q62" s="4"/>
      <c r="R62" s="4"/>
      <c r="S62" s="4"/>
      <c r="T62" s="4"/>
    </row>
    <row r="63" spans="1:20" ht="15">
      <c r="A63" s="3" t="str">
        <f>VLOOKUP(A64,TranslationTable,3,FALSE)</f>
        <v>杀生物剂</v>
      </c>
      <c r="B63" s="4"/>
      <c r="C63" s="4"/>
      <c r="D63" s="4"/>
      <c r="E63" s="4"/>
      <c r="F63" s="4"/>
      <c r="G63" s="4"/>
      <c r="H63" s="4"/>
      <c r="I63" s="4"/>
      <c r="J63" s="4"/>
      <c r="K63" s="4"/>
      <c r="L63" s="4"/>
      <c r="M63" s="4"/>
      <c r="N63" s="4"/>
      <c r="O63" s="4"/>
      <c r="P63" s="4"/>
      <c r="Q63" s="4"/>
      <c r="R63" s="4"/>
      <c r="S63" s="4"/>
      <c r="T63" s="4"/>
    </row>
    <row r="64" spans="1:20">
      <c r="A64" s="42" t="s">
        <v>143</v>
      </c>
      <c r="B64" s="4"/>
      <c r="C64" s="4"/>
      <c r="D64" s="4"/>
      <c r="E64" s="4"/>
      <c r="F64" s="4"/>
      <c r="G64" s="4"/>
      <c r="H64" s="4"/>
      <c r="I64" s="4"/>
      <c r="J64" s="4"/>
      <c r="K64" s="4"/>
      <c r="L64" s="4"/>
      <c r="M64" s="4"/>
      <c r="N64" s="4"/>
      <c r="O64" s="4"/>
      <c r="P64" s="4"/>
      <c r="Q64" s="4"/>
      <c r="R64" s="4"/>
      <c r="S64" s="4"/>
      <c r="T64" s="4"/>
    </row>
    <row r="65" spans="1:21" ht="6.95" customHeight="1">
      <c r="A65" s="4"/>
      <c r="B65" s="4"/>
      <c r="C65" s="4"/>
      <c r="D65" s="4"/>
      <c r="E65" s="4"/>
      <c r="F65" s="4"/>
      <c r="G65" s="4"/>
      <c r="H65" s="4"/>
      <c r="I65" s="4"/>
      <c r="J65" s="4"/>
      <c r="K65" s="4"/>
      <c r="L65" s="4"/>
      <c r="M65" s="4"/>
      <c r="N65" s="4"/>
      <c r="O65" s="4"/>
      <c r="P65" s="4"/>
      <c r="Q65" s="4"/>
      <c r="R65" s="4"/>
      <c r="S65" s="4"/>
      <c r="T65" s="4"/>
    </row>
    <row r="66" spans="1:21" ht="31.5" customHeight="1">
      <c r="A66" s="4"/>
      <c r="B66" s="432" t="str">
        <f>VLOOKUP(B67,TranslationTable,3,FALSE)</f>
        <v>本产品是注册的杀生物剂，特别是杀藻剂，杀真菌剂，杀虫剂或杀鼠剂产品？</v>
      </c>
      <c r="C66" s="432"/>
      <c r="D66" s="432"/>
      <c r="E66" s="432"/>
      <c r="F66" s="432"/>
      <c r="G66" s="432"/>
      <c r="H66" s="432"/>
      <c r="I66" s="432"/>
      <c r="J66" s="432"/>
      <c r="K66" s="432"/>
      <c r="L66" s="432"/>
      <c r="M66" s="432"/>
      <c r="N66" s="432"/>
      <c r="O66" s="432"/>
      <c r="P66" s="358" t="s">
        <v>576</v>
      </c>
      <c r="Q66" s="359"/>
      <c r="R66" s="359"/>
      <c r="S66" s="360"/>
      <c r="T66" s="4"/>
    </row>
    <row r="67" spans="1:21" ht="14.25" hidden="1" customHeight="1">
      <c r="A67" s="4"/>
      <c r="B67" s="4" t="s">
        <v>209</v>
      </c>
      <c r="C67" s="4"/>
      <c r="D67" s="4"/>
      <c r="E67" s="4"/>
      <c r="F67" s="4"/>
      <c r="G67" s="4"/>
      <c r="H67" s="4"/>
      <c r="I67" s="4"/>
      <c r="J67" s="4"/>
      <c r="K67" s="4"/>
      <c r="L67" s="4"/>
      <c r="M67" s="4"/>
      <c r="N67" s="4"/>
      <c r="O67" s="4"/>
      <c r="P67" s="96"/>
      <c r="Q67" s="97"/>
      <c r="R67" s="97"/>
      <c r="S67" s="98"/>
      <c r="T67" s="4"/>
    </row>
    <row r="68" spans="1:21" s="94" customFormat="1" ht="30" customHeight="1">
      <c r="A68" s="43"/>
      <c r="B68" s="446" t="s">
        <v>145</v>
      </c>
      <c r="C68" s="446"/>
      <c r="D68" s="446"/>
      <c r="E68" s="446"/>
      <c r="F68" s="446"/>
      <c r="G68" s="446"/>
      <c r="H68" s="446"/>
      <c r="I68" s="446"/>
      <c r="J68" s="446"/>
      <c r="K68" s="446"/>
      <c r="L68" s="446"/>
      <c r="M68" s="446"/>
      <c r="N68" s="446"/>
      <c r="O68" s="446"/>
      <c r="P68" s="4"/>
      <c r="Q68" s="4"/>
      <c r="R68" s="4"/>
      <c r="S68" s="4"/>
      <c r="T68" s="43"/>
      <c r="U68" s="70"/>
    </row>
    <row r="69" spans="1:21" ht="6.95" customHeight="1">
      <c r="A69" s="4"/>
      <c r="B69" s="4"/>
      <c r="C69" s="4"/>
      <c r="D69" s="4"/>
      <c r="E69" s="4"/>
      <c r="F69" s="4"/>
      <c r="G69" s="4"/>
      <c r="H69" s="4"/>
      <c r="I69" s="4"/>
      <c r="J69" s="4"/>
      <c r="K69" s="4"/>
      <c r="L69" s="4"/>
      <c r="M69" s="4"/>
      <c r="N69" s="4"/>
      <c r="O69" s="4"/>
      <c r="P69" s="4"/>
      <c r="Q69" s="4"/>
      <c r="R69" s="4"/>
      <c r="S69" s="4"/>
      <c r="T69" s="4"/>
    </row>
    <row r="70" spans="1:21" ht="15">
      <c r="A70" s="4"/>
      <c r="B70" s="3" t="str">
        <f>VLOOKUP(B71,TranslationTable,3,FALSE)</f>
        <v>如果是，请指定</v>
      </c>
      <c r="C70" s="4"/>
      <c r="D70" s="4"/>
      <c r="E70" s="4"/>
      <c r="F70" s="4"/>
      <c r="G70" s="4"/>
      <c r="H70" s="4"/>
      <c r="I70" s="4"/>
      <c r="J70" s="4"/>
      <c r="K70" s="4"/>
      <c r="L70" s="4"/>
      <c r="M70" s="4"/>
      <c r="N70" s="4"/>
      <c r="O70" s="4"/>
      <c r="P70" s="4"/>
      <c r="Q70" s="4"/>
      <c r="R70" s="4"/>
      <c r="S70" s="4"/>
      <c r="T70" s="4"/>
    </row>
    <row r="71" spans="1:21">
      <c r="A71" s="4"/>
      <c r="B71" s="42" t="s">
        <v>330</v>
      </c>
      <c r="C71" s="4"/>
      <c r="D71" s="4"/>
      <c r="E71" s="4"/>
      <c r="F71" s="4"/>
      <c r="G71" s="4"/>
      <c r="H71" s="4"/>
      <c r="I71" s="4"/>
      <c r="J71" s="4"/>
      <c r="K71" s="4"/>
      <c r="L71" s="4"/>
      <c r="M71" s="4"/>
      <c r="N71" s="4"/>
      <c r="O71" s="4"/>
      <c r="P71" s="4"/>
      <c r="Q71" s="4"/>
      <c r="R71" s="4"/>
      <c r="S71" s="4"/>
      <c r="T71" s="4"/>
    </row>
    <row r="72" spans="1:21">
      <c r="A72" s="4"/>
      <c r="B72" s="4"/>
      <c r="C72" s="4"/>
      <c r="D72" s="4"/>
      <c r="E72" s="4"/>
      <c r="F72" s="4"/>
      <c r="G72" s="4"/>
      <c r="H72" s="4"/>
      <c r="I72" s="4"/>
      <c r="J72" s="4"/>
      <c r="K72" s="4"/>
      <c r="L72" s="4"/>
      <c r="M72" s="4"/>
      <c r="N72" s="4"/>
      <c r="O72" s="4"/>
      <c r="P72" s="4"/>
      <c r="Q72" s="4"/>
      <c r="R72" s="4"/>
      <c r="S72" s="4"/>
      <c r="T72" s="4"/>
    </row>
    <row r="73" spans="1:21" ht="15">
      <c r="A73" s="4"/>
      <c r="B73" s="4"/>
      <c r="C73" s="4"/>
      <c r="D73" s="3" t="str">
        <f>VLOOKUP(D74,TranslationTable,3,FALSE)</f>
        <v>类型</v>
      </c>
      <c r="E73" s="4"/>
      <c r="F73" s="4"/>
      <c r="G73" s="4"/>
      <c r="H73" s="4"/>
      <c r="I73" s="3" t="str">
        <f>VLOOKUP(I74,TranslationTable,3,FALSE)</f>
        <v>国家</v>
      </c>
      <c r="J73" s="4"/>
      <c r="K73" s="4"/>
      <c r="L73" s="4"/>
      <c r="M73" s="4"/>
      <c r="N73" s="3" t="str">
        <f>VLOOKUP(N74,TranslationTable,3,FALSE)</f>
        <v>注册号码</v>
      </c>
      <c r="O73" s="4"/>
      <c r="P73" s="4"/>
      <c r="Q73" s="4"/>
      <c r="R73" s="4"/>
      <c r="S73" s="4"/>
      <c r="T73" s="4"/>
    </row>
    <row r="74" spans="1:21">
      <c r="A74" s="4"/>
      <c r="B74" s="4"/>
      <c r="C74" s="4"/>
      <c r="D74" s="42" t="s">
        <v>148</v>
      </c>
      <c r="E74" s="4"/>
      <c r="F74" s="4"/>
      <c r="G74" s="4"/>
      <c r="H74" s="4"/>
      <c r="I74" s="42" t="s">
        <v>150</v>
      </c>
      <c r="J74" s="4"/>
      <c r="K74" s="4"/>
      <c r="L74" s="4"/>
      <c r="M74" s="4"/>
      <c r="N74" s="42" t="s">
        <v>152</v>
      </c>
      <c r="O74" s="4"/>
      <c r="P74" s="4"/>
      <c r="Q74" s="4"/>
      <c r="R74" s="4"/>
      <c r="S74" s="4"/>
      <c r="T74" s="4"/>
    </row>
    <row r="75" spans="1:21" ht="30" customHeight="1">
      <c r="A75" s="4"/>
      <c r="B75" s="4"/>
      <c r="C75" s="4"/>
      <c r="D75" s="456" t="s">
        <v>576</v>
      </c>
      <c r="E75" s="457"/>
      <c r="F75" s="457"/>
      <c r="G75" s="457"/>
      <c r="H75" s="458"/>
      <c r="I75" s="453"/>
      <c r="J75" s="454"/>
      <c r="K75" s="454"/>
      <c r="L75" s="454"/>
      <c r="M75" s="455"/>
      <c r="N75" s="453"/>
      <c r="O75" s="454"/>
      <c r="P75" s="454"/>
      <c r="Q75" s="454"/>
      <c r="R75" s="454"/>
      <c r="S75" s="455"/>
      <c r="T75" s="4"/>
    </row>
    <row r="76" spans="1:21" ht="30" customHeight="1">
      <c r="A76" s="4"/>
      <c r="B76" s="4"/>
      <c r="C76" s="4"/>
      <c r="D76" s="456" t="s">
        <v>576</v>
      </c>
      <c r="E76" s="457"/>
      <c r="F76" s="457"/>
      <c r="G76" s="457"/>
      <c r="H76" s="458"/>
      <c r="I76" s="453"/>
      <c r="J76" s="454"/>
      <c r="K76" s="454"/>
      <c r="L76" s="454"/>
      <c r="M76" s="455"/>
      <c r="N76" s="453"/>
      <c r="O76" s="454"/>
      <c r="P76" s="454"/>
      <c r="Q76" s="454"/>
      <c r="R76" s="454"/>
      <c r="S76" s="455"/>
      <c r="T76" s="4"/>
    </row>
    <row r="77" spans="1:21" ht="30" customHeight="1">
      <c r="A77" s="4"/>
      <c r="B77" s="4"/>
      <c r="C77" s="4"/>
      <c r="D77" s="456" t="s">
        <v>576</v>
      </c>
      <c r="E77" s="457"/>
      <c r="F77" s="457"/>
      <c r="G77" s="457"/>
      <c r="H77" s="458"/>
      <c r="I77" s="453"/>
      <c r="J77" s="454"/>
      <c r="K77" s="454"/>
      <c r="L77" s="454"/>
      <c r="M77" s="455"/>
      <c r="N77" s="453"/>
      <c r="O77" s="454"/>
      <c r="P77" s="454"/>
      <c r="Q77" s="454"/>
      <c r="R77" s="454"/>
      <c r="S77" s="455"/>
      <c r="T77" s="4"/>
    </row>
    <row r="78" spans="1:21" ht="30" customHeight="1">
      <c r="A78" s="4"/>
      <c r="B78" s="4"/>
      <c r="C78" s="4"/>
      <c r="D78" s="456" t="s">
        <v>576</v>
      </c>
      <c r="E78" s="457"/>
      <c r="F78" s="457"/>
      <c r="G78" s="457"/>
      <c r="H78" s="458"/>
      <c r="I78" s="453"/>
      <c r="J78" s="454"/>
      <c r="K78" s="454"/>
      <c r="L78" s="454"/>
      <c r="M78" s="455"/>
      <c r="N78" s="453"/>
      <c r="O78" s="454"/>
      <c r="P78" s="454"/>
      <c r="Q78" s="454"/>
      <c r="R78" s="454"/>
      <c r="S78" s="455"/>
      <c r="T78" s="4"/>
    </row>
    <row r="79" spans="1:21">
      <c r="A79" s="4"/>
      <c r="B79" s="4"/>
      <c r="C79" s="4"/>
      <c r="D79" s="4"/>
      <c r="E79" s="4"/>
      <c r="F79" s="4"/>
      <c r="G79" s="4"/>
      <c r="H79" s="4"/>
      <c r="I79" s="4"/>
      <c r="J79" s="4"/>
      <c r="K79" s="4"/>
      <c r="L79" s="4"/>
      <c r="M79" s="4"/>
      <c r="N79" s="4"/>
      <c r="O79" s="4"/>
      <c r="P79" s="4"/>
      <c r="Q79" s="4"/>
      <c r="R79" s="4"/>
      <c r="S79" s="4"/>
      <c r="T79" s="4"/>
    </row>
    <row r="80" spans="1:21" ht="15">
      <c r="A80" s="3" t="str">
        <f>VLOOKUP(A81,TranslationTable,3,FALSE)</f>
        <v>食品接触</v>
      </c>
      <c r="B80" s="4"/>
      <c r="C80" s="4"/>
      <c r="D80" s="4"/>
      <c r="E80" s="4"/>
      <c r="F80" s="4"/>
      <c r="G80" s="4"/>
      <c r="H80" s="4"/>
      <c r="I80" s="4"/>
      <c r="J80" s="4"/>
      <c r="K80" s="4"/>
      <c r="L80" s="4"/>
      <c r="M80" s="4"/>
      <c r="N80" s="4"/>
      <c r="O80" s="4"/>
      <c r="P80" s="4"/>
      <c r="Q80" s="4"/>
      <c r="R80" s="4"/>
      <c r="S80" s="4"/>
      <c r="T80" s="4"/>
    </row>
    <row r="81" spans="1:20">
      <c r="A81" s="42" t="s">
        <v>331</v>
      </c>
      <c r="B81" s="4"/>
      <c r="C81" s="4"/>
      <c r="D81" s="4"/>
      <c r="E81" s="4"/>
      <c r="F81" s="4"/>
      <c r="G81" s="4"/>
      <c r="H81" s="4"/>
      <c r="I81" s="4"/>
      <c r="J81" s="4"/>
      <c r="K81" s="4"/>
      <c r="L81" s="4"/>
      <c r="M81" s="4"/>
      <c r="N81" s="4"/>
      <c r="O81" s="4"/>
      <c r="P81" s="4"/>
      <c r="Q81" s="4"/>
      <c r="R81" s="4"/>
      <c r="S81" s="4"/>
      <c r="T81" s="4"/>
    </row>
    <row r="82" spans="1:20" ht="6.95" customHeight="1">
      <c r="A82" s="4"/>
      <c r="B82" s="4"/>
      <c r="C82" s="4"/>
      <c r="D82" s="4"/>
      <c r="E82" s="4"/>
      <c r="F82" s="4"/>
      <c r="G82" s="4"/>
      <c r="H82" s="4"/>
      <c r="I82" s="4"/>
      <c r="J82" s="4"/>
      <c r="K82" s="4"/>
      <c r="L82" s="4"/>
      <c r="M82" s="4"/>
      <c r="N82" s="4"/>
      <c r="O82" s="4"/>
      <c r="P82" s="4"/>
      <c r="Q82" s="4"/>
      <c r="R82" s="4"/>
      <c r="S82" s="4"/>
      <c r="T82" s="4"/>
    </row>
    <row r="83" spans="1:20" ht="15" customHeight="1">
      <c r="A83" s="4"/>
      <c r="B83" s="3" t="str">
        <f>VLOOKUP(B84,TranslationTable,3,FALSE)</f>
        <v>该产品是否被批准用于与食品接触？</v>
      </c>
      <c r="C83" s="4"/>
      <c r="D83" s="4"/>
      <c r="E83" s="4"/>
      <c r="F83" s="4"/>
      <c r="G83" s="4"/>
      <c r="H83" s="4"/>
      <c r="I83" s="4"/>
      <c r="J83" s="4"/>
      <c r="K83" s="97"/>
      <c r="L83" s="97"/>
      <c r="M83" s="97"/>
      <c r="N83" s="97"/>
      <c r="O83" s="4"/>
      <c r="P83" s="459" t="s">
        <v>576</v>
      </c>
      <c r="Q83" s="460"/>
      <c r="R83" s="460"/>
      <c r="S83" s="461"/>
      <c r="T83" s="4"/>
    </row>
    <row r="84" spans="1:20">
      <c r="A84" s="4"/>
      <c r="B84" s="42" t="s">
        <v>155</v>
      </c>
      <c r="C84" s="4"/>
      <c r="D84" s="4"/>
      <c r="E84" s="4"/>
      <c r="F84" s="4"/>
      <c r="G84" s="4"/>
      <c r="H84" s="4"/>
      <c r="I84" s="4"/>
      <c r="J84" s="4"/>
      <c r="K84" s="4"/>
      <c r="L84" s="4"/>
      <c r="M84" s="4"/>
      <c r="N84" s="4"/>
      <c r="O84" s="4"/>
      <c r="P84" s="4"/>
      <c r="Q84" s="4"/>
      <c r="R84" s="4"/>
      <c r="S84" s="4"/>
      <c r="T84" s="4"/>
    </row>
    <row r="85" spans="1:20">
      <c r="A85" s="4"/>
      <c r="B85" s="4"/>
      <c r="C85" s="4"/>
      <c r="D85" s="4"/>
      <c r="E85" s="4"/>
      <c r="F85" s="4"/>
      <c r="G85" s="4"/>
      <c r="H85" s="4"/>
      <c r="I85" s="4"/>
      <c r="J85" s="4"/>
      <c r="K85" s="4"/>
      <c r="L85" s="4"/>
      <c r="M85" s="4"/>
      <c r="N85" s="4"/>
      <c r="O85" s="4"/>
      <c r="P85" s="4"/>
      <c r="Q85" s="4"/>
      <c r="R85" s="4"/>
      <c r="S85" s="4"/>
      <c r="T85" s="4"/>
    </row>
    <row r="86" spans="1:20" ht="15">
      <c r="A86" s="4"/>
      <c r="B86" s="3" t="str">
        <f>VLOOKUP(B87,TranslationTable,3,FALSE)</f>
        <v>如果是，请在附件部分指定并附上批准</v>
      </c>
      <c r="C86" s="4"/>
      <c r="D86" s="4"/>
      <c r="E86" s="4"/>
      <c r="F86" s="4"/>
      <c r="G86" s="4"/>
      <c r="H86" s="4"/>
      <c r="I86" s="4"/>
      <c r="J86" s="4"/>
      <c r="K86" s="4"/>
      <c r="L86" s="4"/>
      <c r="M86" s="4"/>
      <c r="N86" s="4"/>
      <c r="O86" s="4"/>
      <c r="P86" s="4"/>
      <c r="Q86" s="4"/>
      <c r="R86" s="4"/>
      <c r="S86" s="4"/>
      <c r="T86" s="4"/>
    </row>
    <row r="87" spans="1:20">
      <c r="A87" s="4"/>
      <c r="B87" s="42" t="s">
        <v>332</v>
      </c>
      <c r="C87" s="4"/>
      <c r="D87" s="4"/>
      <c r="E87" s="4"/>
      <c r="F87" s="4"/>
      <c r="G87" s="4"/>
      <c r="H87" s="4"/>
      <c r="I87" s="4"/>
      <c r="J87" s="4"/>
      <c r="K87" s="4"/>
      <c r="L87" s="4"/>
      <c r="M87" s="4"/>
      <c r="N87" s="4"/>
      <c r="O87" s="4"/>
      <c r="P87" s="4"/>
      <c r="Q87" s="4"/>
      <c r="R87" s="4"/>
      <c r="S87" s="4"/>
      <c r="T87" s="4"/>
    </row>
    <row r="88" spans="1:20" ht="6.95" customHeight="1">
      <c r="A88" s="4"/>
      <c r="B88" s="4"/>
      <c r="C88" s="4"/>
      <c r="D88" s="4"/>
      <c r="E88" s="4"/>
      <c r="F88" s="4"/>
      <c r="G88" s="4"/>
      <c r="H88" s="4"/>
      <c r="I88" s="4"/>
      <c r="J88" s="4"/>
      <c r="K88" s="4"/>
      <c r="L88" s="4"/>
      <c r="M88" s="4"/>
      <c r="N88" s="4"/>
      <c r="O88" s="4"/>
      <c r="P88" s="4"/>
      <c r="Q88" s="4"/>
      <c r="R88" s="4"/>
      <c r="S88" s="4"/>
      <c r="T88" s="4"/>
    </row>
    <row r="89" spans="1:20" ht="15">
      <c r="A89" s="4"/>
      <c r="B89" s="4"/>
      <c r="C89" s="4"/>
      <c r="D89" s="4"/>
      <c r="E89" s="4"/>
      <c r="F89" s="4"/>
      <c r="G89" s="4"/>
      <c r="H89" s="3" t="str">
        <f>VLOOKUP(H90,TranslationTable,3,FALSE)</f>
        <v>国家</v>
      </c>
      <c r="I89" s="4"/>
      <c r="J89" s="4"/>
      <c r="K89" s="4"/>
      <c r="L89" s="4"/>
      <c r="M89" s="4"/>
      <c r="N89" s="4"/>
      <c r="O89" s="4"/>
      <c r="P89" s="4"/>
      <c r="Q89" s="4"/>
      <c r="R89" s="4"/>
      <c r="S89" s="4"/>
      <c r="T89" s="4"/>
    </row>
    <row r="90" spans="1:20">
      <c r="A90" s="4"/>
      <c r="B90" s="4"/>
      <c r="C90" s="4"/>
      <c r="D90" s="4"/>
      <c r="E90" s="4"/>
      <c r="F90" s="4"/>
      <c r="G90" s="4"/>
      <c r="H90" s="42" t="s">
        <v>150</v>
      </c>
      <c r="I90" s="4"/>
      <c r="J90" s="4"/>
      <c r="K90" s="4"/>
      <c r="L90" s="4"/>
      <c r="M90" s="4"/>
      <c r="N90" s="4"/>
      <c r="O90" s="4"/>
      <c r="P90" s="4"/>
      <c r="Q90" s="4"/>
      <c r="R90" s="4"/>
      <c r="S90" s="4"/>
      <c r="T90" s="4"/>
    </row>
    <row r="91" spans="1:20" ht="30" customHeight="1">
      <c r="A91" s="4"/>
      <c r="B91" s="4"/>
      <c r="C91" s="4"/>
      <c r="D91" s="467" t="str">
        <f>VLOOKUP(M91,TranslationTable,3,FALSE)</f>
        <v>美国食品药品管理局</v>
      </c>
      <c r="E91" s="467"/>
      <c r="F91" s="467"/>
      <c r="G91" s="468"/>
      <c r="H91" s="464"/>
      <c r="I91" s="465"/>
      <c r="J91" s="465"/>
      <c r="K91" s="465"/>
      <c r="L91" s="466"/>
      <c r="M91" s="462" t="s">
        <v>3022</v>
      </c>
      <c r="N91" s="463"/>
      <c r="O91" s="463"/>
      <c r="P91" s="463"/>
      <c r="Q91" s="26"/>
      <c r="R91" s="26"/>
      <c r="S91" s="4"/>
      <c r="T91" s="4"/>
    </row>
    <row r="92" spans="1:20" ht="30" customHeight="1">
      <c r="A92" s="4"/>
      <c r="B92" s="4"/>
      <c r="C92" s="4"/>
      <c r="D92" s="467" t="str">
        <f>VLOOKUP(M92,TranslationTable,3,FALSE)</f>
        <v>欧盟</v>
      </c>
      <c r="E92" s="467"/>
      <c r="F92" s="467"/>
      <c r="G92" s="468"/>
      <c r="H92" s="464"/>
      <c r="I92" s="465"/>
      <c r="J92" s="465"/>
      <c r="K92" s="465"/>
      <c r="L92" s="466"/>
      <c r="M92" s="462" t="s">
        <v>3023</v>
      </c>
      <c r="N92" s="463"/>
      <c r="O92" s="463"/>
      <c r="P92" s="463"/>
      <c r="Q92" s="26"/>
      <c r="R92" s="26"/>
      <c r="S92" s="4"/>
      <c r="T92" s="4"/>
    </row>
    <row r="93" spans="1:20" ht="30" customHeight="1">
      <c r="A93" s="4"/>
      <c r="B93" s="4"/>
      <c r="C93" s="4"/>
      <c r="D93" s="467" t="str">
        <f>VLOOKUP(M93,TranslationTable,3,FALSE)</f>
        <v>中国国标</v>
      </c>
      <c r="E93" s="467"/>
      <c r="F93" s="467"/>
      <c r="G93" s="468"/>
      <c r="H93" s="464"/>
      <c r="I93" s="465"/>
      <c r="J93" s="465"/>
      <c r="K93" s="465"/>
      <c r="L93" s="466"/>
      <c r="M93" s="462" t="s">
        <v>3024</v>
      </c>
      <c r="N93" s="463"/>
      <c r="O93" s="463"/>
      <c r="P93" s="463"/>
      <c r="Q93" s="26"/>
      <c r="R93" s="26"/>
      <c r="S93" s="4"/>
      <c r="T93" s="4"/>
    </row>
    <row r="94" spans="1:20">
      <c r="A94" s="4"/>
      <c r="B94" s="4"/>
      <c r="C94" s="4"/>
      <c r="D94" s="4"/>
      <c r="E94" s="4"/>
      <c r="F94" s="4"/>
      <c r="G94" s="4"/>
      <c r="H94" s="4"/>
      <c r="I94" s="4"/>
      <c r="J94" s="4"/>
      <c r="K94" s="4"/>
      <c r="L94" s="4"/>
      <c r="M94" s="4"/>
      <c r="N94" s="4"/>
      <c r="O94" s="4"/>
      <c r="P94" s="4"/>
      <c r="Q94" s="26"/>
      <c r="R94" s="26"/>
      <c r="S94" s="4"/>
      <c r="T94" s="4"/>
    </row>
    <row r="95" spans="1:20" ht="15">
      <c r="B95" s="95"/>
      <c r="S95" s="95"/>
    </row>
  </sheetData>
  <sheetProtection algorithmName="SHA-512" hashValue="0FDta2ux8hKO8hXdDkNxXcjJHnwjBUoRGX+QVHZ6+FSBNzSM7SVhjTpcQ4iJEBxfTx5JvLo72motFGB7S68phw==" saltValue="m3dRBGzX2dbHzIeX98jt/g==" spinCount="100000" sheet="1" objects="1" scenarios="1" selectLockedCells="1"/>
  <mergeCells count="113">
    <mergeCell ref="A6:T6"/>
    <mergeCell ref="A3:P3"/>
    <mergeCell ref="A2:P2"/>
    <mergeCell ref="A4:T4"/>
    <mergeCell ref="A25:D25"/>
    <mergeCell ref="A21:D21"/>
    <mergeCell ref="A17:D17"/>
    <mergeCell ref="A29:D29"/>
    <mergeCell ref="A35:D35"/>
    <mergeCell ref="E14:H15"/>
    <mergeCell ref="E18:H19"/>
    <mergeCell ref="E22:H23"/>
    <mergeCell ref="E26:H27"/>
    <mergeCell ref="E30:H31"/>
    <mergeCell ref="A30:D30"/>
    <mergeCell ref="A34:D34"/>
    <mergeCell ref="A15:D15"/>
    <mergeCell ref="E12:H12"/>
    <mergeCell ref="A9:T9"/>
    <mergeCell ref="A10:T10"/>
    <mergeCell ref="I14:M15"/>
    <mergeCell ref="I12:M12"/>
    <mergeCell ref="N13:T13"/>
    <mergeCell ref="N12:T12"/>
    <mergeCell ref="A13:D13"/>
    <mergeCell ref="A40:T40"/>
    <mergeCell ref="L45:S46"/>
    <mergeCell ref="L47:S48"/>
    <mergeCell ref="L49:S50"/>
    <mergeCell ref="A16:D16"/>
    <mergeCell ref="A20:D20"/>
    <mergeCell ref="A24:D24"/>
    <mergeCell ref="A28:D28"/>
    <mergeCell ref="A19:D19"/>
    <mergeCell ref="A23:D23"/>
    <mergeCell ref="A27:D27"/>
    <mergeCell ref="A31:D31"/>
    <mergeCell ref="A18:D18"/>
    <mergeCell ref="A22:D22"/>
    <mergeCell ref="A26:D26"/>
    <mergeCell ref="E20:H21"/>
    <mergeCell ref="E24:H25"/>
    <mergeCell ref="E28:H29"/>
    <mergeCell ref="E34:H35"/>
    <mergeCell ref="I18:M19"/>
    <mergeCell ref="I22:M23"/>
    <mergeCell ref="I26:M27"/>
    <mergeCell ref="I30:M31"/>
    <mergeCell ref="E16:H17"/>
    <mergeCell ref="A12:D12"/>
    <mergeCell ref="A39:T39"/>
    <mergeCell ref="N16:T17"/>
    <mergeCell ref="N20:T21"/>
    <mergeCell ref="N24:T25"/>
    <mergeCell ref="N28:T29"/>
    <mergeCell ref="N34:T35"/>
    <mergeCell ref="E13:H13"/>
    <mergeCell ref="I13:M13"/>
    <mergeCell ref="I16:M17"/>
    <mergeCell ref="I20:M21"/>
    <mergeCell ref="I24:M25"/>
    <mergeCell ref="I28:M29"/>
    <mergeCell ref="I34:M35"/>
    <mergeCell ref="N14:T15"/>
    <mergeCell ref="N18:T19"/>
    <mergeCell ref="N26:T27"/>
    <mergeCell ref="N30:T31"/>
    <mergeCell ref="N22:T23"/>
    <mergeCell ref="A14:D14"/>
    <mergeCell ref="E32:H33"/>
    <mergeCell ref="A32:D32"/>
    <mergeCell ref="A33:D33"/>
    <mergeCell ref="I32:M33"/>
    <mergeCell ref="B55:T55"/>
    <mergeCell ref="B57:T57"/>
    <mergeCell ref="B68:O68"/>
    <mergeCell ref="B66:O66"/>
    <mergeCell ref="P66:S66"/>
    <mergeCell ref="B47:K47"/>
    <mergeCell ref="B49:K49"/>
    <mergeCell ref="B46:K46"/>
    <mergeCell ref="B48:K48"/>
    <mergeCell ref="B50:K50"/>
    <mergeCell ref="B59:S61"/>
    <mergeCell ref="N32:T33"/>
    <mergeCell ref="B45:K45"/>
    <mergeCell ref="A36:D36"/>
    <mergeCell ref="A37:D37"/>
    <mergeCell ref="E36:H37"/>
    <mergeCell ref="I36:M37"/>
    <mergeCell ref="N36:T37"/>
    <mergeCell ref="P83:S83"/>
    <mergeCell ref="M91:P91"/>
    <mergeCell ref="M92:P92"/>
    <mergeCell ref="M93:P93"/>
    <mergeCell ref="H91:L91"/>
    <mergeCell ref="H92:L92"/>
    <mergeCell ref="H93:L93"/>
    <mergeCell ref="D91:G91"/>
    <mergeCell ref="D92:G92"/>
    <mergeCell ref="D93:G93"/>
    <mergeCell ref="N75:S75"/>
    <mergeCell ref="N76:S76"/>
    <mergeCell ref="N77:S77"/>
    <mergeCell ref="N78:S78"/>
    <mergeCell ref="D75:H75"/>
    <mergeCell ref="D76:H76"/>
    <mergeCell ref="D77:H77"/>
    <mergeCell ref="D78:H78"/>
    <mergeCell ref="I75:M75"/>
    <mergeCell ref="I76:M76"/>
    <mergeCell ref="I77:M77"/>
    <mergeCell ref="I78:M78"/>
  </mergeCells>
  <conditionalFormatting sqref="A4">
    <cfRule type="containsText" dxfId="149" priority="4" operator="containsText" text="January 00 1900">
      <formula>NOT(ISERROR(SEARCH("January 00 1900",A4)))</formula>
    </cfRule>
    <cfRule type="cellIs" dxfId="148" priority="5" operator="equal">
      <formula>0</formula>
    </cfRule>
  </conditionalFormatting>
  <conditionalFormatting sqref="A94">
    <cfRule type="containsText" dxfId="147" priority="2" operator="containsText" text=", , January 00 1900">
      <formula>NOT(ISERROR(SEARCH(", , January 00 1900",A94)))</formula>
    </cfRule>
  </conditionalFormatting>
  <conditionalFormatting sqref="N22">
    <cfRule type="expression" dxfId="146" priority="1">
      <formula>$U$22=1</formula>
    </cfRule>
  </conditionalFormatting>
  <dataValidations count="1">
    <dataValidation type="list" allowBlank="1" showInputMessage="1" showErrorMessage="1" sqref="P67:S67">
      <formula1>YesNoDrop</formula1>
    </dataValidation>
  </dataValidations>
  <hyperlinks>
    <hyperlink ref="A14:D14" r:id="rId1" display="https://www.industrialchemicals.gov.au/search-inventory"/>
    <hyperlink ref="A16:D16" r:id="rId2" display="http://www.ec.gc.ca/lcpe-cepa"/>
    <hyperlink ref="A18:D18" r:id="rId3" display="http://cciss.cirs-group.com/"/>
    <hyperlink ref="A20:D20" r:id="rId4" display="http://echa.europa.eu/web/guest/home"/>
    <hyperlink ref="A22:D22" r:id="rId5" display="http://www.safe.nite.go.jp/english/db.html"/>
    <hyperlink ref="A24:D24" r:id="rId6" display="http://ncis.nier.go.kr/en/main.do"/>
    <hyperlink ref="A26:D26" r:id="rId7" display="https://www.epa.govt.nz/database-search/"/>
    <hyperlink ref="A28:D28" r:id="rId8" display="http://119.92.161.2/internal/CasREgistry.aspx"/>
    <hyperlink ref="A30:D30" r:id="rId9" display="https://csnn.osha.gov.tw/content/home/Substance_Query_Q.aspx"/>
    <hyperlink ref="A34:D34" r:id="rId10" display="https://www.epa.gov/tsca-inventory"/>
    <hyperlink ref="A6" r:id="rId11" display="http://corporate.ppg.com/Purchasing/Raw-Material-Introduction-Process.aspx"/>
    <hyperlink ref="A32:D32" r:id="rId12" display="https://csb.gov.tr/sss/kimyasallar-yonetimi"/>
    <hyperlink ref="A36:D36" r:id="rId13" display="http://chemicaldata.gov.vn/cms.xc"/>
  </hyperlinks>
  <printOptions horizontalCentered="1"/>
  <pageMargins left="0.2" right="0.2" top="0.5" bottom="0.25" header="0.3" footer="0.3"/>
  <pageSetup orientation="portrait" r:id="rId14"/>
  <rowBreaks count="2" manualBreakCount="2">
    <brk id="38" max="16383" man="1"/>
    <brk id="62" max="16383" man="1"/>
  </rowBreaks>
  <drawing r:id="rId15"/>
  <extLst>
    <ext xmlns:x14="http://schemas.microsoft.com/office/spreadsheetml/2009/9/main" uri="{CCE6A557-97BC-4b89-ADB6-D9C93CAAB3DF}">
      <x14:dataValidations xmlns:xm="http://schemas.microsoft.com/office/excel/2006/main" count="6">
        <x14:dataValidation type="list" allowBlank="1" showInputMessage="1" showErrorMessage="1">
          <x14:formula1>
            <xm:f>Dropdowns!$D$99:$D$101</xm:f>
          </x14:formula1>
          <xm:sqref>P83:S83 P66:S66</xm:sqref>
        </x14:dataValidation>
        <x14:dataValidation type="list" allowBlank="1" showInputMessage="1" showErrorMessage="1">
          <x14:formula1>
            <xm:f>Dropdowns!$D$33:$D$37</xm:f>
          </x14:formula1>
          <xm:sqref>E18:H19 E14:H15 E22:H31 E36:H37</xm:sqref>
        </x14:dataValidation>
        <x14:dataValidation type="list" allowBlank="1" showInputMessage="1" showErrorMessage="1">
          <x14:formula1>
            <xm:f>Dropdowns!$D$16:$D$21</xm:f>
          </x14:formula1>
          <xm:sqref>E16:H17</xm:sqref>
        </x14:dataValidation>
        <x14:dataValidation type="list" allowBlank="1" showInputMessage="1" showErrorMessage="1">
          <x14:formula1>
            <xm:f>Dropdowns!$D$25:$D$29</xm:f>
          </x14:formula1>
          <xm:sqref>E20:H21 E32:H33</xm:sqref>
        </x14:dataValidation>
        <x14:dataValidation type="list" allowBlank="1" showInputMessage="1" showErrorMessage="1">
          <x14:formula1>
            <xm:f>Dropdowns!$D$7:$D$12</xm:f>
          </x14:formula1>
          <xm:sqref>D75:H78</xm:sqref>
        </x14:dataValidation>
        <x14:dataValidation type="list" allowBlank="1" showInputMessage="1" showErrorMessage="1">
          <x14:formula1>
            <xm:f>Dropdowns!$D$123:$D$128</xm:f>
          </x14:formula1>
          <xm:sqref>E34:H35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U102"/>
  <sheetViews>
    <sheetView workbookViewId="0">
      <selection activeCell="A6" sqref="A6:B6"/>
    </sheetView>
  </sheetViews>
  <sheetFormatPr defaultColWidth="9" defaultRowHeight="14.25"/>
  <cols>
    <col min="1" max="1" width="3.625" style="256" customWidth="1"/>
    <col min="2" max="2" width="52.875" style="256" customWidth="1"/>
    <col min="3" max="3" width="17.25" style="256" customWidth="1"/>
    <col min="4" max="5" width="9" style="256"/>
    <col min="6" max="6" width="3.625" style="256" customWidth="1"/>
    <col min="7" max="7" width="9" style="268"/>
    <col min="8" max="16384" width="9" style="256"/>
  </cols>
  <sheetData>
    <row r="1" spans="1:21" ht="6.95" customHeight="1">
      <c r="A1" s="259"/>
      <c r="B1" s="259"/>
      <c r="C1" s="259"/>
      <c r="D1" s="259"/>
      <c r="E1" s="69"/>
      <c r="F1" s="69"/>
    </row>
    <row r="2" spans="1:21" ht="20.25" customHeight="1">
      <c r="A2" s="384" t="str">
        <f>VLOOKUP(A3,TranslationTable,3,FALSE)</f>
        <v>Part E 可持续发展</v>
      </c>
      <c r="B2" s="384"/>
      <c r="C2" s="384"/>
      <c r="D2" s="384"/>
      <c r="E2" s="197"/>
      <c r="F2" s="197"/>
      <c r="G2" s="269"/>
      <c r="H2" s="255"/>
      <c r="I2" s="255"/>
      <c r="J2" s="255"/>
      <c r="K2" s="255"/>
      <c r="L2" s="255"/>
      <c r="M2" s="255"/>
      <c r="N2" s="255"/>
      <c r="O2" s="255"/>
    </row>
    <row r="3" spans="1:21" ht="15.95" customHeight="1">
      <c r="A3" s="279" t="s">
        <v>2999</v>
      </c>
      <c r="B3" s="259"/>
      <c r="C3" s="196"/>
      <c r="D3" s="196"/>
      <c r="E3" s="197"/>
      <c r="F3" s="197"/>
      <c r="G3" s="269"/>
      <c r="H3" s="255"/>
      <c r="I3" s="255"/>
      <c r="J3" s="255"/>
      <c r="K3" s="255"/>
      <c r="L3" s="255"/>
      <c r="M3" s="255"/>
      <c r="N3" s="255"/>
      <c r="O3" s="255"/>
    </row>
    <row r="4" spans="1:21" ht="20.100000000000001" customHeight="1">
      <c r="A4" s="538" t="str">
        <f>'A - Contact Info'!A4</f>
        <v>, , January 00 1900</v>
      </c>
      <c r="B4" s="538"/>
      <c r="C4" s="538"/>
      <c r="D4" s="538"/>
      <c r="E4" s="538"/>
      <c r="F4" s="538"/>
      <c r="G4" s="270"/>
      <c r="H4" s="270"/>
      <c r="I4" s="270"/>
      <c r="J4" s="270"/>
      <c r="K4" s="270"/>
      <c r="L4" s="270"/>
      <c r="M4" s="270"/>
      <c r="N4" s="270"/>
      <c r="O4" s="270"/>
      <c r="P4" s="270"/>
      <c r="Q4" s="270"/>
      <c r="R4" s="270"/>
      <c r="S4" s="270"/>
      <c r="T4" s="270"/>
      <c r="U4" s="270"/>
    </row>
    <row r="5" spans="1:21" ht="3.95" customHeight="1">
      <c r="A5" s="301"/>
      <c r="B5" s="301"/>
      <c r="C5" s="301"/>
      <c r="D5" s="301"/>
      <c r="E5" s="301"/>
      <c r="F5" s="301"/>
      <c r="G5" s="270"/>
      <c r="H5" s="270"/>
      <c r="I5" s="270"/>
      <c r="J5" s="270"/>
      <c r="K5" s="270"/>
      <c r="L5" s="270"/>
      <c r="M5" s="270"/>
      <c r="N5" s="270"/>
      <c r="O5" s="270"/>
      <c r="P5" s="270"/>
      <c r="Q5" s="270"/>
      <c r="R5" s="270"/>
      <c r="S5" s="270"/>
      <c r="T5" s="270"/>
      <c r="U5" s="270"/>
    </row>
    <row r="6" spans="1:21" ht="20.100000000000001" customHeight="1">
      <c r="A6" s="340" t="str">
        <f>VLOOKUP(A7,TranslationTable,3,FALSE)</f>
        <v>RMIR培训/常见问题及解答</v>
      </c>
      <c r="B6" s="340"/>
      <c r="C6" s="264"/>
      <c r="D6" s="264"/>
      <c r="E6" s="264"/>
      <c r="F6" s="264"/>
    </row>
    <row r="7" spans="1:21">
      <c r="A7" s="42" t="s">
        <v>783</v>
      </c>
      <c r="B7" s="4"/>
      <c r="C7" s="4"/>
      <c r="D7" s="4"/>
      <c r="E7" s="4"/>
      <c r="F7" s="4"/>
      <c r="G7" s="270"/>
      <c r="H7" s="270"/>
      <c r="I7" s="270"/>
      <c r="J7" s="270"/>
      <c r="K7" s="270"/>
      <c r="L7" s="270"/>
      <c r="M7" s="270"/>
      <c r="N7" s="270"/>
      <c r="O7" s="270"/>
      <c r="P7" s="270"/>
      <c r="Q7" s="270"/>
      <c r="R7" s="270"/>
      <c r="S7" s="270"/>
      <c r="T7" s="270"/>
      <c r="U7" s="270"/>
    </row>
    <row r="8" spans="1:21" ht="8.1" customHeight="1">
      <c r="A8" s="42"/>
      <c r="B8" s="4"/>
      <c r="C8" s="4"/>
      <c r="D8" s="4"/>
      <c r="E8" s="4"/>
      <c r="F8" s="4"/>
      <c r="G8" s="270"/>
      <c r="H8" s="270"/>
      <c r="I8" s="270"/>
      <c r="J8" s="270"/>
      <c r="K8" s="270"/>
      <c r="L8" s="270"/>
      <c r="M8" s="270"/>
      <c r="N8" s="270"/>
      <c r="O8" s="270"/>
      <c r="P8" s="270"/>
      <c r="Q8" s="270"/>
      <c r="R8" s="270"/>
      <c r="S8" s="270"/>
      <c r="T8" s="270"/>
      <c r="U8" s="270"/>
    </row>
    <row r="9" spans="1:21" ht="15" customHeight="1">
      <c r="A9" s="545" t="str">
        <f>VLOOKUP(A10,TranslationTable,3,FALSE)</f>
        <v>生物质含量</v>
      </c>
      <c r="B9" s="545"/>
      <c r="C9" s="545"/>
      <c r="D9" s="545"/>
      <c r="E9" s="545"/>
      <c r="F9" s="545"/>
      <c r="G9" s="270"/>
      <c r="H9" s="270"/>
      <c r="I9" s="270"/>
      <c r="J9" s="270"/>
      <c r="K9" s="270"/>
      <c r="L9" s="270"/>
      <c r="M9" s="270"/>
      <c r="N9" s="270"/>
      <c r="O9" s="270"/>
      <c r="P9" s="270"/>
      <c r="Q9" s="270"/>
      <c r="R9" s="270"/>
      <c r="S9" s="270"/>
      <c r="T9" s="270"/>
      <c r="U9" s="270"/>
    </row>
    <row r="10" spans="1:21" ht="14.25" customHeight="1">
      <c r="A10" s="555" t="s">
        <v>2964</v>
      </c>
      <c r="B10" s="555"/>
      <c r="C10" s="555"/>
      <c r="D10" s="555"/>
      <c r="E10" s="555"/>
      <c r="F10" s="555"/>
      <c r="G10" s="270"/>
      <c r="H10" s="270"/>
      <c r="I10" s="270"/>
      <c r="J10" s="270"/>
      <c r="K10" s="270"/>
      <c r="L10" s="270"/>
      <c r="M10" s="270"/>
      <c r="N10" s="270"/>
      <c r="O10" s="270"/>
      <c r="P10" s="270"/>
      <c r="Q10" s="270"/>
      <c r="R10" s="270"/>
      <c r="S10" s="270"/>
      <c r="T10" s="270"/>
      <c r="U10" s="270"/>
    </row>
    <row r="11" spans="1:21" ht="6.95" customHeight="1">
      <c r="A11" s="253"/>
      <c r="B11" s="163"/>
      <c r="C11" s="254"/>
      <c r="D11" s="254"/>
      <c r="E11" s="254"/>
      <c r="F11" s="254"/>
      <c r="G11" s="271"/>
      <c r="H11" s="257"/>
      <c r="I11" s="257"/>
      <c r="J11" s="257"/>
      <c r="K11" s="257"/>
      <c r="L11" s="257"/>
      <c r="M11" s="257"/>
      <c r="N11" s="257"/>
      <c r="O11" s="257"/>
      <c r="P11" s="257"/>
      <c r="Q11" s="257"/>
      <c r="R11" s="257"/>
      <c r="S11" s="258"/>
    </row>
    <row r="12" spans="1:21" ht="17.45" customHeight="1">
      <c r="A12" s="253"/>
      <c r="B12" s="281" t="str">
        <f>VLOOKUP(B13,TranslationTable,3,FALSE)</f>
        <v>产品是否含有生物基材料?</v>
      </c>
      <c r="C12" s="556" t="s">
        <v>576</v>
      </c>
      <c r="D12" s="266"/>
      <c r="E12" s="266"/>
      <c r="F12" s="253"/>
    </row>
    <row r="13" spans="1:21" ht="17.45" customHeight="1">
      <c r="A13" s="253"/>
      <c r="B13" s="280" t="s">
        <v>2965</v>
      </c>
      <c r="C13" s="557"/>
      <c r="D13" s="266"/>
      <c r="E13" s="266"/>
      <c r="F13" s="253"/>
    </row>
    <row r="14" spans="1:21" ht="3.95" customHeight="1">
      <c r="A14" s="253"/>
      <c r="B14" s="265"/>
      <c r="C14" s="266"/>
      <c r="D14" s="266"/>
      <c r="E14" s="266"/>
      <c r="F14" s="253"/>
    </row>
    <row r="15" spans="1:21" ht="15">
      <c r="A15" s="253"/>
      <c r="B15" s="540" t="str">
        <f>VLOOKUP(B16,TranslationTable,3,FALSE)</f>
        <v>请选择以下标准，并注明生物基含量百分比如下所示:</v>
      </c>
      <c r="C15" s="540"/>
      <c r="D15" s="297"/>
      <c r="E15" s="297"/>
      <c r="F15" s="253"/>
    </row>
    <row r="16" spans="1:21" ht="17.45" customHeight="1">
      <c r="A16" s="253"/>
      <c r="B16" s="280" t="s">
        <v>2975</v>
      </c>
      <c r="C16" s="266"/>
      <c r="D16" s="266"/>
      <c r="E16" s="266"/>
      <c r="F16" s="253"/>
    </row>
    <row r="17" spans="1:6" ht="3.95" customHeight="1">
      <c r="A17" s="253"/>
      <c r="B17" s="266"/>
      <c r="C17" s="266"/>
      <c r="D17" s="266"/>
      <c r="E17" s="266"/>
      <c r="F17" s="253"/>
    </row>
    <row r="18" spans="1:6" ht="17.45" customHeight="1">
      <c r="A18" s="253"/>
      <c r="B18" s="286" t="str">
        <f>VLOOKUP(B19,TranslationTable,3,FALSE)</f>
        <v>ASTM D 6866</v>
      </c>
      <c r="C18" s="556" t="s">
        <v>576</v>
      </c>
      <c r="D18" s="266"/>
      <c r="E18" s="266"/>
      <c r="F18" s="253"/>
    </row>
    <row r="19" spans="1:6" ht="17.45" customHeight="1">
      <c r="A19" s="253"/>
      <c r="B19" s="280" t="s">
        <v>2966</v>
      </c>
      <c r="C19" s="557"/>
      <c r="D19" s="266"/>
      <c r="E19" s="266"/>
      <c r="F19" s="253"/>
    </row>
    <row r="20" spans="1:6" ht="17.45" customHeight="1">
      <c r="A20" s="253"/>
      <c r="B20" s="287" t="str">
        <f>VLOOKUP(B21,TranslationTable,3,FALSE)</f>
        <v>生物质碳含量</v>
      </c>
      <c r="C20" s="546"/>
      <c r="D20" s="266" t="s">
        <v>2978</v>
      </c>
      <c r="E20" s="266"/>
      <c r="F20" s="253"/>
    </row>
    <row r="21" spans="1:6" ht="17.45" customHeight="1">
      <c r="A21" s="253"/>
      <c r="B21" s="285" t="s">
        <v>2979</v>
      </c>
      <c r="C21" s="547"/>
      <c r="D21" s="266"/>
      <c r="E21" s="266"/>
      <c r="F21" s="253"/>
    </row>
    <row r="22" spans="1:6" ht="17.45" customHeight="1">
      <c r="A22" s="253"/>
      <c r="B22" s="287" t="str">
        <f>VLOOKUP(B23,TranslationTable,3,FALSE)</f>
        <v>有机碳含量</v>
      </c>
      <c r="C22" s="546"/>
      <c r="D22" s="266" t="s">
        <v>2978</v>
      </c>
      <c r="E22" s="266"/>
      <c r="F22" s="253"/>
    </row>
    <row r="23" spans="1:6" ht="17.45" customHeight="1">
      <c r="A23" s="253"/>
      <c r="B23" s="285" t="s">
        <v>2980</v>
      </c>
      <c r="C23" s="547"/>
      <c r="D23" s="266"/>
      <c r="E23" s="266"/>
      <c r="F23" s="253"/>
    </row>
    <row r="24" spans="1:6" ht="17.45" customHeight="1">
      <c r="A24" s="253"/>
      <c r="B24" s="287" t="str">
        <f>VLOOKUP(B25,TranslationTable,3,FALSE)</f>
        <v>无机碳含量</v>
      </c>
      <c r="C24" s="546"/>
      <c r="D24" s="266" t="s">
        <v>2978</v>
      </c>
      <c r="E24" s="266"/>
      <c r="F24" s="253"/>
    </row>
    <row r="25" spans="1:6" ht="17.45" customHeight="1">
      <c r="A25" s="253"/>
      <c r="B25" s="285" t="s">
        <v>2981</v>
      </c>
      <c r="C25" s="547"/>
      <c r="D25" s="266"/>
      <c r="E25" s="266"/>
      <c r="F25" s="253"/>
    </row>
    <row r="26" spans="1:6" ht="17.45" customHeight="1">
      <c r="A26" s="253"/>
      <c r="B26" s="286" t="str">
        <f>VLOOKUP(B27,TranslationTable,3,FALSE)</f>
        <v>EN 16640</v>
      </c>
      <c r="C26" s="556" t="s">
        <v>576</v>
      </c>
      <c r="D26" s="266"/>
      <c r="E26" s="266"/>
      <c r="F26" s="253"/>
    </row>
    <row r="27" spans="1:6" ht="17.45" customHeight="1">
      <c r="A27" s="253"/>
      <c r="B27" s="280" t="s">
        <v>2967</v>
      </c>
      <c r="C27" s="557"/>
      <c r="D27" s="266"/>
      <c r="E27" s="266"/>
      <c r="F27" s="253"/>
    </row>
    <row r="28" spans="1:6" ht="17.45" customHeight="1">
      <c r="A28" s="253"/>
      <c r="B28" s="287" t="str">
        <f>VLOOKUP(B29,TranslationTable,3,FALSE)</f>
        <v>生物基碳含量占总质量的百分比</v>
      </c>
      <c r="C28" s="546"/>
      <c r="D28" s="266" t="s">
        <v>2978</v>
      </c>
      <c r="E28" s="266"/>
      <c r="F28" s="253"/>
    </row>
    <row r="29" spans="1:6" ht="17.45" customHeight="1">
      <c r="A29" s="253"/>
      <c r="B29" s="285" t="s">
        <v>3003</v>
      </c>
      <c r="C29" s="547"/>
      <c r="D29" s="266"/>
      <c r="E29" s="266"/>
      <c r="F29" s="253"/>
    </row>
    <row r="30" spans="1:6" ht="17.45" customHeight="1">
      <c r="A30" s="253"/>
      <c r="B30" s="287" t="str">
        <f>VLOOKUP(B31,TranslationTable,3,FALSE)</f>
        <v>生物基碳含量占总碳含量的百分比</v>
      </c>
      <c r="C30" s="546"/>
      <c r="D30" s="266" t="s">
        <v>2978</v>
      </c>
      <c r="E30" s="266"/>
      <c r="F30" s="253"/>
    </row>
    <row r="31" spans="1:6" ht="17.45" customHeight="1">
      <c r="A31" s="253"/>
      <c r="B31" s="285" t="s">
        <v>3004</v>
      </c>
      <c r="C31" s="547"/>
      <c r="D31" s="266"/>
      <c r="E31" s="266"/>
      <c r="F31" s="253"/>
    </row>
    <row r="32" spans="1:6" ht="17.45" customHeight="1">
      <c r="A32" s="253"/>
      <c r="B32" s="267"/>
      <c r="C32" s="266"/>
      <c r="D32" s="266"/>
      <c r="E32" s="266"/>
      <c r="F32" s="253"/>
    </row>
    <row r="33" spans="1:7" ht="17.45" customHeight="1">
      <c r="A33" s="253"/>
      <c r="B33" s="286" t="str">
        <f>VLOOKUP(B34,TranslationTable,3,FALSE)</f>
        <v>EN 16785</v>
      </c>
      <c r="C33" s="556" t="s">
        <v>576</v>
      </c>
      <c r="D33" s="266"/>
      <c r="E33" s="266"/>
      <c r="F33" s="253"/>
    </row>
    <row r="34" spans="1:7" ht="17.45" customHeight="1">
      <c r="A34" s="253"/>
      <c r="B34" s="280" t="s">
        <v>2968</v>
      </c>
      <c r="C34" s="557"/>
      <c r="D34" s="266"/>
      <c r="E34" s="266"/>
      <c r="F34" s="253"/>
    </row>
    <row r="35" spans="1:7" ht="17.45" customHeight="1">
      <c r="A35" s="253"/>
      <c r="B35" s="284" t="str">
        <f>VLOOKUP(B36,TranslationTable,3,FALSE)</f>
        <v>生物质含量</v>
      </c>
      <c r="C35" s="546"/>
      <c r="D35" s="266" t="s">
        <v>2978</v>
      </c>
      <c r="E35" s="266"/>
      <c r="F35" s="253"/>
    </row>
    <row r="36" spans="1:7" ht="17.45" customHeight="1">
      <c r="A36" s="253"/>
      <c r="B36" s="285" t="s">
        <v>2982</v>
      </c>
      <c r="C36" s="547"/>
      <c r="D36" s="266"/>
      <c r="E36" s="266"/>
      <c r="F36" s="253"/>
    </row>
    <row r="37" spans="1:7" ht="17.45" customHeight="1">
      <c r="A37" s="253"/>
      <c r="B37" s="266"/>
      <c r="C37" s="266"/>
      <c r="D37" s="266"/>
      <c r="E37" s="266"/>
      <c r="F37" s="253"/>
    </row>
    <row r="38" spans="1:7" ht="17.45" customHeight="1">
      <c r="A38" s="253"/>
      <c r="B38" s="281" t="str">
        <f>VLOOKUP(B39,TranslationTable,3,FALSE)</f>
        <v>请将测试结果报告或证书附在下列方格内:</v>
      </c>
      <c r="C38" s="266"/>
      <c r="D38" s="266"/>
      <c r="E38" s="266"/>
      <c r="F38" s="253"/>
    </row>
    <row r="39" spans="1:7" ht="17.45" customHeight="1">
      <c r="A39" s="253"/>
      <c r="B39" s="280" t="s">
        <v>2994</v>
      </c>
      <c r="C39" s="266"/>
      <c r="D39" s="266"/>
      <c r="E39" s="266"/>
      <c r="F39" s="253"/>
    </row>
    <row r="40" spans="1:7" ht="60" customHeight="1">
      <c r="A40" s="253"/>
      <c r="B40" s="542" t="s">
        <v>334</v>
      </c>
      <c r="C40" s="543"/>
      <c r="D40" s="543"/>
      <c r="E40" s="544"/>
      <c r="F40" s="253"/>
      <c r="G40" s="268">
        <f>IF(ISNUMBER(SEARCH("*create from file&gt;browse*",B40)),1,"")</f>
        <v>1</v>
      </c>
    </row>
    <row r="41" spans="1:7" ht="6.95" customHeight="1">
      <c r="A41" s="253"/>
      <c r="B41" s="253"/>
      <c r="C41" s="253"/>
      <c r="D41" s="253"/>
      <c r="E41" s="253"/>
      <c r="F41" s="253"/>
    </row>
    <row r="42" spans="1:7" ht="20.100000000000001" customHeight="1">
      <c r="A42" s="253"/>
      <c r="B42" s="281" t="str">
        <f>VLOOKUP(B43,TranslationTable,3,FALSE)</f>
        <v>质量平衡方案</v>
      </c>
      <c r="C42" s="253"/>
      <c r="D42" s="253"/>
      <c r="E42" s="253"/>
      <c r="F42" s="253"/>
    </row>
    <row r="43" spans="1:7" ht="20.100000000000001" customHeight="1">
      <c r="A43" s="253"/>
      <c r="B43" s="288" t="s">
        <v>2969</v>
      </c>
      <c r="C43" s="253"/>
      <c r="D43" s="253"/>
      <c r="E43" s="253"/>
      <c r="F43" s="253"/>
    </row>
    <row r="44" spans="1:7" ht="20.100000000000001" customHeight="1">
      <c r="A44" s="253"/>
      <c r="B44" s="284" t="str">
        <f>VLOOKUP(B45,TranslationTable,3,FALSE)</f>
        <v>方案</v>
      </c>
      <c r="C44" s="548"/>
      <c r="D44" s="549"/>
      <c r="E44" s="550"/>
      <c r="F44" s="253"/>
    </row>
    <row r="45" spans="1:7" ht="20.100000000000001" customHeight="1">
      <c r="A45" s="253"/>
      <c r="B45" s="285" t="s">
        <v>2970</v>
      </c>
      <c r="C45" s="551"/>
      <c r="D45" s="552"/>
      <c r="E45" s="553"/>
      <c r="F45" s="253"/>
    </row>
    <row r="46" spans="1:7" ht="20.100000000000001" customHeight="1">
      <c r="A46" s="253"/>
      <c r="B46" s="284" t="str">
        <f>VLOOKUP(B47,TranslationTable,3,FALSE)</f>
        <v>认证/验证的生物质含量</v>
      </c>
      <c r="C46" s="554"/>
      <c r="D46" s="253" t="s">
        <v>2978</v>
      </c>
      <c r="E46" s="253"/>
      <c r="F46" s="253"/>
    </row>
    <row r="47" spans="1:7" ht="20.100000000000001" customHeight="1">
      <c r="A47" s="253"/>
      <c r="B47" s="285" t="s">
        <v>2983</v>
      </c>
      <c r="C47" s="547"/>
      <c r="D47" s="253"/>
      <c r="E47" s="253"/>
      <c r="F47" s="253"/>
    </row>
    <row r="48" spans="1:7" ht="20.100000000000001" customHeight="1">
      <c r="A48" s="253"/>
      <c r="B48" s="284" t="str">
        <f>VLOOKUP(B49,TranslationTable,3,FALSE)</f>
        <v>有效期截止日期</v>
      </c>
      <c r="C48" s="546"/>
      <c r="D48" s="253"/>
      <c r="E48" s="253"/>
      <c r="F48" s="253"/>
    </row>
    <row r="49" spans="1:7" ht="20.100000000000001" customHeight="1">
      <c r="A49" s="253"/>
      <c r="B49" s="285" t="s">
        <v>2976</v>
      </c>
      <c r="C49" s="547"/>
      <c r="D49" s="253"/>
      <c r="E49" s="253"/>
      <c r="F49" s="253"/>
    </row>
    <row r="50" spans="1:7" ht="8.1" customHeight="1">
      <c r="A50" s="253"/>
      <c r="B50" s="266"/>
      <c r="C50" s="253"/>
      <c r="D50" s="253"/>
      <c r="E50" s="253"/>
      <c r="F50" s="253"/>
    </row>
    <row r="51" spans="1:7" ht="20.100000000000001" customHeight="1">
      <c r="A51" s="253"/>
      <c r="B51" s="281" t="str">
        <f>VLOOKUP(B52,TranslationTable,3,FALSE)</f>
        <v>请附上证书/验证报告:</v>
      </c>
      <c r="C51" s="253"/>
      <c r="D51" s="253"/>
      <c r="E51" s="253"/>
      <c r="F51" s="253"/>
    </row>
    <row r="52" spans="1:7" ht="20.100000000000001" customHeight="1">
      <c r="A52" s="253"/>
      <c r="B52" s="288" t="s">
        <v>2977</v>
      </c>
      <c r="C52" s="253"/>
      <c r="D52" s="253"/>
      <c r="E52" s="253"/>
      <c r="F52" s="253"/>
    </row>
    <row r="53" spans="1:7" ht="60" customHeight="1">
      <c r="A53" s="253"/>
      <c r="B53" s="542" t="s">
        <v>334</v>
      </c>
      <c r="C53" s="543"/>
      <c r="D53" s="543"/>
      <c r="E53" s="544"/>
      <c r="F53" s="253"/>
      <c r="G53" s="268">
        <f>IF(ISNUMBER(SEARCH("*create from file&gt;browse*",B53)),1,"")</f>
        <v>1</v>
      </c>
    </row>
    <row r="54" spans="1:7" ht="6.95" customHeight="1">
      <c r="A54" s="253"/>
      <c r="B54" s="253"/>
      <c r="C54" s="253"/>
      <c r="D54" s="253"/>
      <c r="E54" s="253"/>
      <c r="F54" s="253"/>
    </row>
    <row r="55" spans="1:7" ht="20.100000000000001" customHeight="1">
      <c r="A55" s="253"/>
      <c r="B55" s="281" t="str">
        <f>VLOOKUP(B56,TranslationTable,3,FALSE)</f>
        <v>生物质含量附件</v>
      </c>
      <c r="C55" s="253"/>
      <c r="D55" s="253"/>
      <c r="E55" s="253"/>
      <c r="F55" s="253"/>
    </row>
    <row r="56" spans="1:7" ht="20.100000000000001" customHeight="1">
      <c r="A56" s="253"/>
      <c r="B56" s="288" t="s">
        <v>2974</v>
      </c>
      <c r="C56" s="253"/>
      <c r="D56" s="253"/>
      <c r="E56" s="253"/>
      <c r="F56" s="253"/>
    </row>
    <row r="57" spans="1:7" ht="60" customHeight="1">
      <c r="A57" s="253"/>
      <c r="B57" s="542" t="s">
        <v>334</v>
      </c>
      <c r="C57" s="543"/>
      <c r="D57" s="543"/>
      <c r="E57" s="544"/>
      <c r="F57" s="253"/>
      <c r="G57" s="268">
        <f>IF(ISNUMBER(SEARCH("*create from file&gt;browse*",B57)),1,"")</f>
        <v>1</v>
      </c>
    </row>
    <row r="58" spans="1:7" ht="18" customHeight="1">
      <c r="A58" s="253"/>
      <c r="B58" s="253"/>
      <c r="C58" s="253"/>
      <c r="D58" s="253"/>
      <c r="E58" s="253"/>
      <c r="F58" s="253"/>
    </row>
    <row r="59" spans="1:7" ht="15" customHeight="1">
      <c r="A59" s="545" t="str">
        <f>VLOOKUP(A60,TranslationTable,3,FALSE)</f>
        <v>回收内容</v>
      </c>
      <c r="B59" s="545"/>
      <c r="C59" s="545"/>
      <c r="D59" s="545"/>
      <c r="E59" s="545"/>
      <c r="F59" s="545"/>
    </row>
    <row r="60" spans="1:7" ht="14.25" customHeight="1">
      <c r="A60" s="555" t="s">
        <v>2971</v>
      </c>
      <c r="B60" s="555"/>
      <c r="C60" s="555"/>
      <c r="D60" s="555"/>
      <c r="E60" s="555"/>
      <c r="F60" s="555"/>
    </row>
    <row r="61" spans="1:7" ht="6.95" customHeight="1">
      <c r="A61" s="272"/>
      <c r="B61" s="19"/>
      <c r="C61" s="272"/>
      <c r="D61" s="272"/>
      <c r="E61" s="272"/>
      <c r="F61" s="272"/>
    </row>
    <row r="62" spans="1:7" ht="20.100000000000001" customHeight="1">
      <c r="A62" s="253"/>
      <c r="B62" s="281" t="str">
        <f>VLOOKUP(B63,TranslationTable,3,FALSE)</f>
        <v>产品是否含有可回收成分*</v>
      </c>
      <c r="C62" s="546" t="s">
        <v>576</v>
      </c>
      <c r="D62" s="253"/>
      <c r="E62" s="253"/>
      <c r="F62" s="253"/>
    </row>
    <row r="63" spans="1:7" ht="20.100000000000001" customHeight="1">
      <c r="A63" s="253"/>
      <c r="B63" s="280" t="s">
        <v>2984</v>
      </c>
      <c r="C63" s="547"/>
      <c r="D63" s="253"/>
      <c r="E63" s="253"/>
      <c r="F63" s="253"/>
    </row>
    <row r="64" spans="1:7" ht="57" customHeight="1">
      <c r="A64" s="253"/>
      <c r="B64" s="292" t="str">
        <f>VLOOKUP(B65,TranslationTable,3,FALSE)</f>
        <v>*注:如果有回收成分，必须根据ISO 14021第7.8节的定义作出声明。根据ISO 14021，重复利用或重新加工的材料不属于回收范围，因此不应该包括在其中。</v>
      </c>
      <c r="C64" s="260"/>
      <c r="D64" s="260"/>
      <c r="E64" s="260"/>
      <c r="F64" s="260"/>
    </row>
    <row r="65" spans="1:20" hidden="1">
      <c r="A65" s="253"/>
      <c r="B65" s="261" t="s">
        <v>3000</v>
      </c>
      <c r="C65" s="260"/>
      <c r="D65" s="260"/>
      <c r="E65" s="260"/>
      <c r="F65" s="260"/>
    </row>
    <row r="66" spans="1:20" ht="57" customHeight="1">
      <c r="A66" s="253"/>
      <c r="B66" s="261" t="s">
        <v>3005</v>
      </c>
      <c r="C66" s="260"/>
      <c r="D66" s="260"/>
      <c r="E66" s="260"/>
      <c r="F66" s="260"/>
    </row>
    <row r="67" spans="1:20" ht="8.1" customHeight="1">
      <c r="A67" s="253"/>
      <c r="B67" s="253"/>
      <c r="C67" s="253"/>
      <c r="D67" s="253"/>
      <c r="E67" s="253"/>
      <c r="F67" s="253"/>
    </row>
    <row r="68" spans="1:20" ht="20.100000000000001" customHeight="1">
      <c r="A68" s="253"/>
      <c r="B68" s="281" t="str">
        <f>VLOOKUP(B69,TranslationTable,3,FALSE)</f>
        <v>消费前含量？</v>
      </c>
      <c r="C68" s="546"/>
      <c r="D68" s="253" t="s">
        <v>2978</v>
      </c>
      <c r="E68" s="253"/>
      <c r="F68" s="253"/>
    </row>
    <row r="69" spans="1:20" ht="20.100000000000001" customHeight="1">
      <c r="A69" s="253"/>
      <c r="B69" s="280" t="s">
        <v>2972</v>
      </c>
      <c r="C69" s="547"/>
      <c r="D69" s="253"/>
      <c r="E69" s="253"/>
      <c r="F69" s="253"/>
    </row>
    <row r="70" spans="1:20" ht="20.100000000000001" customHeight="1">
      <c r="A70" s="253"/>
      <c r="B70" s="281" t="str">
        <f>VLOOKUP(B71,TranslationTable,3,FALSE)</f>
        <v>消费后含量？</v>
      </c>
      <c r="C70" s="546"/>
      <c r="D70" s="253" t="s">
        <v>2978</v>
      </c>
      <c r="E70" s="253"/>
      <c r="F70" s="253"/>
    </row>
    <row r="71" spans="1:20" ht="20.100000000000001" customHeight="1">
      <c r="A71" s="253"/>
      <c r="B71" s="280" t="s">
        <v>2973</v>
      </c>
      <c r="C71" s="547"/>
      <c r="D71" s="253"/>
      <c r="E71" s="253"/>
      <c r="F71" s="253"/>
    </row>
    <row r="72" spans="1:20" ht="6.95" customHeight="1">
      <c r="A72" s="253"/>
      <c r="B72" s="263"/>
      <c r="C72" s="275"/>
      <c r="D72" s="253"/>
      <c r="E72" s="253"/>
      <c r="F72" s="253"/>
    </row>
    <row r="73" spans="1:20" ht="15" customHeight="1">
      <c r="A73" s="253"/>
      <c r="B73" s="540" t="str">
        <f>VLOOKUP(B74,TranslationTable,3,FALSE)</f>
        <v>请将回收成分的第三方证书或报告附于以下的方格内:</v>
      </c>
      <c r="C73" s="540"/>
      <c r="D73" s="540"/>
      <c r="E73" s="253"/>
      <c r="F73" s="253"/>
    </row>
    <row r="74" spans="1:20" ht="15" customHeight="1">
      <c r="A74" s="253"/>
      <c r="B74" s="280" t="s">
        <v>2995</v>
      </c>
      <c r="C74" s="283"/>
      <c r="D74" s="283"/>
      <c r="E74" s="253"/>
      <c r="F74" s="253"/>
    </row>
    <row r="75" spans="1:20" s="268" customFormat="1" ht="60" customHeight="1">
      <c r="A75" s="253"/>
      <c r="B75" s="542" t="s">
        <v>334</v>
      </c>
      <c r="C75" s="543"/>
      <c r="D75" s="543"/>
      <c r="E75" s="544"/>
      <c r="F75" s="253"/>
      <c r="H75" s="256"/>
      <c r="I75" s="256"/>
      <c r="J75" s="256"/>
      <c r="K75" s="256"/>
      <c r="L75" s="256"/>
      <c r="M75" s="256"/>
      <c r="N75" s="256"/>
      <c r="O75" s="256"/>
      <c r="P75" s="256"/>
      <c r="Q75" s="256"/>
      <c r="R75" s="256"/>
      <c r="S75" s="256"/>
      <c r="T75" s="256"/>
    </row>
    <row r="76" spans="1:20" s="268" customFormat="1" ht="16.5" customHeight="1">
      <c r="A76" s="253"/>
      <c r="B76" s="253"/>
      <c r="C76" s="69"/>
      <c r="D76" s="253"/>
      <c r="E76" s="253"/>
      <c r="F76" s="253"/>
      <c r="H76" s="256"/>
      <c r="I76" s="256"/>
      <c r="J76" s="256"/>
      <c r="K76" s="256"/>
      <c r="L76" s="256"/>
      <c r="M76" s="256"/>
      <c r="N76" s="256"/>
      <c r="O76" s="256"/>
      <c r="P76" s="256"/>
      <c r="Q76" s="256"/>
      <c r="R76" s="256"/>
      <c r="S76" s="256"/>
      <c r="T76" s="256"/>
    </row>
    <row r="77" spans="1:20" s="268" customFormat="1" ht="15" customHeight="1">
      <c r="A77" s="545" t="str">
        <f>VLOOKUP(A78,TranslationTable,3,FALSE)</f>
        <v>生命周期分析 (LCA) 和碳足迹</v>
      </c>
      <c r="B77" s="545"/>
      <c r="C77" s="545"/>
      <c r="D77" s="545"/>
      <c r="E77" s="545"/>
      <c r="F77" s="545"/>
      <c r="H77" s="256"/>
      <c r="I77" s="256"/>
      <c r="J77" s="256"/>
      <c r="K77" s="256"/>
      <c r="L77" s="256"/>
      <c r="M77" s="256"/>
      <c r="N77" s="256"/>
      <c r="O77" s="256"/>
      <c r="P77" s="256"/>
      <c r="Q77" s="256"/>
      <c r="R77" s="256"/>
      <c r="S77" s="256"/>
      <c r="T77" s="256"/>
    </row>
    <row r="78" spans="1:20" s="268" customFormat="1" ht="14.25" customHeight="1">
      <c r="A78" s="555" t="s">
        <v>2986</v>
      </c>
      <c r="B78" s="555"/>
      <c r="C78" s="555"/>
      <c r="D78" s="555"/>
      <c r="E78" s="555"/>
      <c r="F78" s="555"/>
      <c r="H78" s="256"/>
      <c r="I78" s="256"/>
      <c r="J78" s="256"/>
      <c r="K78" s="256"/>
      <c r="L78" s="256"/>
      <c r="M78" s="256"/>
      <c r="N78" s="256"/>
      <c r="O78" s="256"/>
      <c r="P78" s="256"/>
      <c r="Q78" s="256"/>
      <c r="R78" s="256"/>
      <c r="S78" s="256"/>
      <c r="T78" s="256"/>
    </row>
    <row r="79" spans="1:20" s="268" customFormat="1" ht="6.95" customHeight="1">
      <c r="A79" s="253"/>
      <c r="B79" s="253"/>
      <c r="C79" s="253"/>
      <c r="D79" s="253"/>
      <c r="E79" s="253"/>
      <c r="F79" s="253"/>
      <c r="H79" s="256"/>
      <c r="I79" s="256"/>
      <c r="J79" s="256"/>
      <c r="K79" s="256"/>
      <c r="L79" s="256"/>
      <c r="M79" s="256"/>
      <c r="N79" s="256"/>
      <c r="O79" s="256"/>
      <c r="P79" s="256"/>
      <c r="Q79" s="256"/>
      <c r="R79" s="256"/>
      <c r="S79" s="256"/>
      <c r="T79" s="256"/>
    </row>
    <row r="80" spans="1:20" s="268" customFormat="1" ht="38.25" customHeight="1">
      <c r="A80" s="253"/>
      <c r="B80" s="281" t="str">
        <f>VLOOKUP(B81,TranslationTable,3,FALSE)</f>
        <v>你有这个产品的LCA数据吗</v>
      </c>
      <c r="C80" s="343" t="s">
        <v>576</v>
      </c>
      <c r="D80" s="344"/>
      <c r="E80" s="345"/>
      <c r="F80" s="253"/>
      <c r="H80" s="256"/>
      <c r="I80" s="256"/>
      <c r="J80" s="256"/>
      <c r="K80" s="256"/>
      <c r="L80" s="256"/>
      <c r="M80" s="256"/>
      <c r="N80" s="256"/>
      <c r="O80" s="256"/>
      <c r="P80" s="256"/>
      <c r="Q80" s="256"/>
      <c r="R80" s="256"/>
      <c r="S80" s="256"/>
      <c r="T80" s="256"/>
    </row>
    <row r="81" spans="1:20" s="268" customFormat="1">
      <c r="A81" s="253"/>
      <c r="B81" s="280" t="s">
        <v>2993</v>
      </c>
      <c r="C81" s="346"/>
      <c r="D81" s="347"/>
      <c r="E81" s="348"/>
      <c r="F81" s="253"/>
      <c r="H81" s="256"/>
      <c r="I81" s="256"/>
      <c r="J81" s="256"/>
      <c r="K81" s="256"/>
      <c r="L81" s="256"/>
      <c r="M81" s="256"/>
      <c r="N81" s="256"/>
      <c r="O81" s="256"/>
      <c r="P81" s="256"/>
      <c r="Q81" s="256"/>
      <c r="R81" s="256"/>
      <c r="S81" s="256"/>
      <c r="T81" s="256"/>
    </row>
    <row r="82" spans="1:20" s="268" customFormat="1" ht="8.1" customHeight="1">
      <c r="A82" s="253"/>
      <c r="B82" s="253"/>
      <c r="C82" s="253"/>
      <c r="D82" s="253"/>
      <c r="E82" s="253"/>
      <c r="F82" s="253"/>
      <c r="H82" s="256"/>
      <c r="I82" s="256"/>
      <c r="J82" s="256"/>
      <c r="K82" s="256"/>
      <c r="L82" s="256"/>
      <c r="M82" s="256"/>
      <c r="N82" s="256"/>
      <c r="O82" s="256"/>
      <c r="P82" s="256"/>
      <c r="Q82" s="256"/>
      <c r="R82" s="256"/>
      <c r="S82" s="256"/>
      <c r="T82" s="256"/>
    </row>
    <row r="83" spans="1:20" s="268" customFormat="1" ht="15" customHeight="1">
      <c r="A83" s="253"/>
      <c r="B83" s="540" t="str">
        <f>VLOOKUP(B84,TranslationTable,3,FALSE)</f>
        <v>PPG有一个首选的LCA数据规范。请参考所附的PPG LCA数据规范指导文件，并提供该数据</v>
      </c>
      <c r="C83" s="540"/>
      <c r="D83" s="540"/>
      <c r="E83" s="253"/>
      <c r="F83" s="253"/>
      <c r="H83" s="256"/>
      <c r="I83" s="256"/>
      <c r="J83" s="256"/>
      <c r="K83" s="256"/>
      <c r="L83" s="256"/>
      <c r="M83" s="256"/>
      <c r="N83" s="256"/>
      <c r="O83" s="256"/>
      <c r="P83" s="256"/>
      <c r="Q83" s="256"/>
      <c r="R83" s="256"/>
      <c r="S83" s="256"/>
      <c r="T83" s="256"/>
    </row>
    <row r="84" spans="1:20" s="268" customFormat="1" ht="36.75" customHeight="1">
      <c r="A84" s="253"/>
      <c r="B84" s="541" t="s">
        <v>2985</v>
      </c>
      <c r="C84" s="541"/>
      <c r="D84" s="541"/>
      <c r="E84" s="253"/>
      <c r="F84" s="253"/>
      <c r="H84" s="256"/>
      <c r="I84" s="256"/>
      <c r="J84" s="256"/>
      <c r="K84" s="256"/>
      <c r="L84" s="256"/>
      <c r="M84" s="256"/>
      <c r="N84" s="256"/>
      <c r="O84" s="256"/>
      <c r="P84" s="256"/>
      <c r="Q84" s="256"/>
      <c r="R84" s="256"/>
      <c r="S84" s="256"/>
      <c r="T84" s="256"/>
    </row>
    <row r="85" spans="1:20" s="268" customFormat="1" ht="10.5" customHeight="1">
      <c r="A85" s="253"/>
      <c r="B85" s="280"/>
      <c r="C85" s="262"/>
      <c r="D85" s="262"/>
      <c r="E85" s="253"/>
      <c r="F85" s="253"/>
      <c r="H85" s="256"/>
      <c r="I85" s="256"/>
      <c r="J85" s="256"/>
      <c r="K85" s="256"/>
      <c r="L85" s="256"/>
      <c r="M85" s="256"/>
      <c r="N85" s="256"/>
      <c r="O85" s="256"/>
      <c r="P85" s="256"/>
      <c r="Q85" s="256"/>
      <c r="R85" s="256"/>
      <c r="S85" s="256"/>
      <c r="T85" s="256"/>
    </row>
    <row r="86" spans="1:20" s="268" customFormat="1" ht="20.100000000000001" customHeight="1">
      <c r="A86" s="253"/>
      <c r="B86" s="253"/>
      <c r="C86" s="253"/>
      <c r="D86" s="253"/>
      <c r="E86" s="253"/>
      <c r="F86" s="253"/>
      <c r="H86" s="256"/>
      <c r="I86" s="256"/>
      <c r="J86" s="256"/>
      <c r="K86" s="256"/>
      <c r="L86" s="256"/>
      <c r="M86" s="256"/>
      <c r="N86" s="256"/>
      <c r="O86" s="256"/>
      <c r="P86" s="256"/>
      <c r="Q86" s="256"/>
      <c r="R86" s="256"/>
      <c r="S86" s="256"/>
      <c r="T86" s="256"/>
    </row>
    <row r="87" spans="1:20" s="268" customFormat="1" ht="20.100000000000001" customHeight="1">
      <c r="A87" s="253"/>
      <c r="B87" s="253"/>
      <c r="C87" s="253"/>
      <c r="D87" s="253"/>
      <c r="E87" s="253"/>
      <c r="F87" s="253"/>
      <c r="H87" s="256"/>
      <c r="I87" s="256"/>
      <c r="J87" s="256"/>
      <c r="K87" s="256"/>
      <c r="L87" s="256"/>
      <c r="M87" s="256"/>
      <c r="N87" s="256"/>
      <c r="O87" s="256"/>
      <c r="P87" s="256"/>
      <c r="Q87" s="256"/>
      <c r="R87" s="256"/>
      <c r="S87" s="256"/>
      <c r="T87" s="256"/>
    </row>
    <row r="88" spans="1:20" s="268" customFormat="1" ht="13.5" customHeight="1">
      <c r="A88" s="253"/>
      <c r="B88" s="253"/>
      <c r="C88" s="253"/>
      <c r="D88" s="253"/>
      <c r="E88" s="253"/>
      <c r="F88" s="253"/>
      <c r="H88" s="256"/>
      <c r="I88" s="256"/>
      <c r="J88" s="256"/>
      <c r="K88" s="256"/>
      <c r="L88" s="256"/>
      <c r="M88" s="256"/>
      <c r="N88" s="256"/>
      <c r="O88" s="256"/>
      <c r="P88" s="256"/>
      <c r="Q88" s="256"/>
      <c r="R88" s="256"/>
      <c r="S88" s="256"/>
      <c r="T88" s="256"/>
    </row>
    <row r="89" spans="1:20" s="268" customFormat="1" ht="20.100000000000001" customHeight="1">
      <c r="A89" s="253"/>
      <c r="B89" s="540" t="str">
        <f>VLOOKUP(B90,TranslationTable,3,FALSE)</f>
        <v>请附上可用的 LCA 数据：</v>
      </c>
      <c r="C89" s="540"/>
      <c r="D89" s="540"/>
      <c r="E89" s="253"/>
      <c r="F89" s="253"/>
      <c r="H89" s="256"/>
      <c r="I89" s="256"/>
      <c r="J89" s="256"/>
      <c r="K89" s="256"/>
      <c r="L89" s="256"/>
      <c r="M89" s="256"/>
      <c r="N89" s="256"/>
      <c r="O89" s="256"/>
      <c r="P89" s="256"/>
      <c r="Q89" s="256"/>
      <c r="R89" s="256"/>
      <c r="S89" s="256"/>
      <c r="T89" s="256"/>
    </row>
    <row r="90" spans="1:20" s="268" customFormat="1" ht="20.100000000000001" customHeight="1">
      <c r="A90" s="253"/>
      <c r="B90" s="289" t="s">
        <v>2992</v>
      </c>
      <c r="C90" s="289"/>
      <c r="D90" s="289"/>
      <c r="E90" s="253"/>
      <c r="F90" s="253"/>
      <c r="H90" s="256"/>
      <c r="I90" s="256"/>
      <c r="J90" s="256"/>
      <c r="K90" s="256"/>
      <c r="L90" s="256"/>
      <c r="M90" s="256"/>
      <c r="N90" s="256"/>
      <c r="O90" s="256"/>
      <c r="P90" s="256"/>
      <c r="Q90" s="256"/>
      <c r="R90" s="256"/>
      <c r="S90" s="256"/>
      <c r="T90" s="256"/>
    </row>
    <row r="91" spans="1:20" s="268" customFormat="1" ht="60" customHeight="1">
      <c r="A91" s="253"/>
      <c r="B91" s="542" t="s">
        <v>334</v>
      </c>
      <c r="C91" s="543"/>
      <c r="D91" s="543"/>
      <c r="E91" s="544"/>
      <c r="F91" s="253"/>
      <c r="H91" s="256"/>
      <c r="I91" s="256"/>
      <c r="J91" s="256"/>
      <c r="K91" s="256"/>
      <c r="L91" s="256"/>
      <c r="M91" s="256"/>
      <c r="N91" s="256"/>
      <c r="O91" s="256"/>
      <c r="P91" s="256"/>
      <c r="Q91" s="256"/>
      <c r="R91" s="256"/>
      <c r="S91" s="256"/>
      <c r="T91" s="256"/>
    </row>
    <row r="92" spans="1:20" s="268" customFormat="1" ht="8.1" customHeight="1">
      <c r="A92" s="253"/>
      <c r="B92" s="253"/>
      <c r="C92" s="253"/>
      <c r="D92" s="253"/>
      <c r="E92" s="253"/>
      <c r="F92" s="253"/>
      <c r="H92" s="256"/>
      <c r="I92" s="256"/>
      <c r="J92" s="256"/>
      <c r="K92" s="256"/>
      <c r="L92" s="256"/>
      <c r="M92" s="256"/>
      <c r="N92" s="256"/>
      <c r="O92" s="256"/>
      <c r="P92" s="256"/>
      <c r="Q92" s="256"/>
      <c r="R92" s="256"/>
      <c r="S92" s="256"/>
      <c r="T92" s="256"/>
    </row>
    <row r="93" spans="1:20" s="268" customFormat="1" ht="17.25" customHeight="1">
      <c r="A93" s="253"/>
      <c r="B93" s="540" t="str">
        <f>VLOOKUP(B94,TranslationTable,3,FALSE)</f>
        <v>若要更新此原料的LCA值，请提供联系人姓名:</v>
      </c>
      <c r="C93" s="540"/>
      <c r="D93" s="540"/>
      <c r="E93" s="540"/>
      <c r="F93" s="253"/>
      <c r="H93" s="256"/>
      <c r="I93" s="256"/>
      <c r="J93" s="256"/>
      <c r="K93" s="256"/>
      <c r="L93" s="256"/>
      <c r="M93" s="256"/>
      <c r="N93" s="256"/>
      <c r="O93" s="256"/>
      <c r="P93" s="256"/>
      <c r="Q93" s="256"/>
      <c r="R93" s="256"/>
      <c r="S93" s="256"/>
      <c r="T93" s="256"/>
    </row>
    <row r="94" spans="1:20" s="268" customFormat="1" ht="20.100000000000001" customHeight="1">
      <c r="A94" s="253"/>
      <c r="B94" s="280" t="s">
        <v>3002</v>
      </c>
      <c r="C94" s="253"/>
      <c r="D94" s="253"/>
      <c r="E94" s="253"/>
      <c r="F94" s="253"/>
      <c r="H94" s="256"/>
      <c r="I94" s="256"/>
      <c r="J94" s="256"/>
      <c r="K94" s="256"/>
      <c r="L94" s="256"/>
      <c r="M94" s="256"/>
      <c r="N94" s="256"/>
      <c r="O94" s="256"/>
      <c r="P94" s="256"/>
      <c r="Q94" s="256"/>
      <c r="R94" s="256"/>
      <c r="S94" s="256"/>
      <c r="T94" s="256"/>
    </row>
    <row r="95" spans="1:20" s="268" customFormat="1" ht="6.95" customHeight="1">
      <c r="A95" s="253"/>
      <c r="B95" s="253"/>
      <c r="C95" s="253"/>
      <c r="D95" s="253"/>
      <c r="E95" s="253"/>
      <c r="F95" s="253"/>
      <c r="H95" s="256"/>
      <c r="I95" s="256"/>
      <c r="J95" s="256"/>
      <c r="K95" s="256"/>
      <c r="L95" s="256"/>
      <c r="M95" s="256"/>
      <c r="N95" s="256"/>
      <c r="O95" s="256"/>
      <c r="P95" s="256"/>
      <c r="Q95" s="256"/>
      <c r="R95" s="256"/>
      <c r="S95" s="256"/>
      <c r="T95" s="256"/>
    </row>
    <row r="96" spans="1:20" s="268" customFormat="1" ht="20.100000000000001" customHeight="1">
      <c r="A96" s="253"/>
      <c r="B96" s="281" t="str">
        <f>VLOOKUP(B97,TranslationTable,3,FALSE)</f>
        <v>PPG 联系人名称</v>
      </c>
      <c r="C96" s="548"/>
      <c r="D96" s="549"/>
      <c r="E96" s="550"/>
      <c r="F96" s="253"/>
      <c r="H96" s="256"/>
      <c r="I96" s="256"/>
      <c r="J96" s="256"/>
      <c r="K96" s="256"/>
      <c r="L96" s="256"/>
      <c r="M96" s="256"/>
      <c r="N96" s="256"/>
      <c r="O96" s="256"/>
      <c r="P96" s="256"/>
      <c r="Q96" s="256"/>
      <c r="R96" s="256"/>
      <c r="S96" s="256"/>
      <c r="T96" s="256"/>
    </row>
    <row r="97" spans="1:20" s="268" customFormat="1" ht="20.100000000000001" customHeight="1">
      <c r="A97" s="253"/>
      <c r="B97" s="289" t="s">
        <v>293</v>
      </c>
      <c r="C97" s="551"/>
      <c r="D97" s="552"/>
      <c r="E97" s="553"/>
      <c r="F97" s="253"/>
      <c r="H97" s="256"/>
      <c r="I97" s="256"/>
      <c r="J97" s="256"/>
      <c r="K97" s="256"/>
      <c r="L97" s="256"/>
      <c r="M97" s="256"/>
      <c r="N97" s="256"/>
      <c r="O97" s="256"/>
      <c r="P97" s="256"/>
      <c r="Q97" s="256"/>
      <c r="R97" s="256"/>
      <c r="S97" s="256"/>
      <c r="T97" s="256"/>
    </row>
    <row r="98" spans="1:20" s="268" customFormat="1" ht="20.100000000000001" customHeight="1">
      <c r="A98" s="253"/>
      <c r="B98" s="281" t="str">
        <f>VLOOKUP(B99,TranslationTable,3,FALSE)</f>
        <v>联系电话:</v>
      </c>
      <c r="C98" s="548"/>
      <c r="D98" s="549"/>
      <c r="E98" s="550"/>
      <c r="F98" s="253"/>
      <c r="H98" s="256"/>
      <c r="I98" s="256"/>
      <c r="J98" s="256"/>
      <c r="K98" s="256"/>
      <c r="L98" s="256"/>
      <c r="M98" s="256"/>
      <c r="N98" s="256"/>
      <c r="O98" s="256"/>
      <c r="P98" s="256"/>
      <c r="Q98" s="256"/>
      <c r="R98" s="256"/>
      <c r="S98" s="256"/>
      <c r="T98" s="256"/>
    </row>
    <row r="99" spans="1:20" s="268" customFormat="1" ht="20.100000000000001" customHeight="1">
      <c r="A99" s="253"/>
      <c r="B99" s="289" t="s">
        <v>294</v>
      </c>
      <c r="C99" s="551"/>
      <c r="D99" s="552"/>
      <c r="E99" s="553"/>
      <c r="F99" s="253"/>
      <c r="H99" s="256"/>
      <c r="I99" s="256"/>
      <c r="J99" s="256"/>
      <c r="K99" s="256"/>
      <c r="L99" s="256"/>
      <c r="M99" s="256"/>
      <c r="N99" s="256"/>
      <c r="O99" s="256"/>
      <c r="P99" s="256"/>
      <c r="Q99" s="256"/>
      <c r="R99" s="256"/>
      <c r="S99" s="256"/>
      <c r="T99" s="256"/>
    </row>
    <row r="100" spans="1:20" s="268" customFormat="1" ht="20.100000000000001" customHeight="1">
      <c r="A100" s="253"/>
      <c r="B100" s="281" t="str">
        <f>VLOOKUP(B101,TranslationTable,3,FALSE)</f>
        <v>电子邮件:</v>
      </c>
      <c r="C100" s="548"/>
      <c r="D100" s="549"/>
      <c r="E100" s="550"/>
      <c r="F100" s="253"/>
      <c r="H100" s="256"/>
      <c r="I100" s="256"/>
      <c r="J100" s="256"/>
      <c r="K100" s="256"/>
      <c r="L100" s="256"/>
      <c r="M100" s="256"/>
      <c r="N100" s="256"/>
      <c r="O100" s="256"/>
      <c r="P100" s="256"/>
      <c r="Q100" s="256"/>
      <c r="R100" s="256"/>
      <c r="S100" s="256"/>
      <c r="T100" s="256"/>
    </row>
    <row r="101" spans="1:20" s="268" customFormat="1" ht="20.100000000000001" customHeight="1">
      <c r="A101" s="253"/>
      <c r="B101" s="289" t="s">
        <v>20</v>
      </c>
      <c r="C101" s="551"/>
      <c r="D101" s="552"/>
      <c r="E101" s="553"/>
      <c r="F101" s="253"/>
      <c r="H101" s="256"/>
      <c r="I101" s="256"/>
      <c r="J101" s="256"/>
      <c r="K101" s="256"/>
      <c r="L101" s="256"/>
      <c r="M101" s="256"/>
      <c r="N101" s="256"/>
      <c r="O101" s="256"/>
      <c r="P101" s="256"/>
      <c r="Q101" s="256"/>
      <c r="R101" s="256"/>
      <c r="S101" s="256"/>
      <c r="T101" s="256"/>
    </row>
    <row r="102" spans="1:20" s="268" customFormat="1" ht="14.85" customHeight="1">
      <c r="A102" s="253"/>
      <c r="B102" s="253"/>
      <c r="C102" s="253"/>
      <c r="D102" s="253"/>
      <c r="E102" s="253"/>
      <c r="F102" s="253"/>
      <c r="H102" s="256"/>
      <c r="I102" s="256"/>
      <c r="J102" s="256"/>
      <c r="K102" s="256"/>
      <c r="L102" s="256"/>
      <c r="M102" s="256"/>
      <c r="N102" s="256"/>
      <c r="O102" s="256"/>
      <c r="P102" s="256"/>
      <c r="Q102" s="256"/>
      <c r="R102" s="256"/>
      <c r="S102" s="256"/>
      <c r="T102" s="256"/>
    </row>
  </sheetData>
  <sheetProtection algorithmName="SHA-512" hashValue="S1isVxOOURoLCLYNoOUB6K6DECjskXUBA0w5Vc6MSw06YX8ZH5JLgKSMH0KLOQH+5JspSOdVDqbsy+ZjOXCh0g==" saltValue="qV1i3WCMayGscVm00cK0RA==" spinCount="100000" sheet="1" selectLockedCells="1"/>
  <mergeCells count="40">
    <mergeCell ref="A6:B6"/>
    <mergeCell ref="C96:E97"/>
    <mergeCell ref="C98:E99"/>
    <mergeCell ref="C100:E101"/>
    <mergeCell ref="A2:D2"/>
    <mergeCell ref="A10:F10"/>
    <mergeCell ref="C12:C13"/>
    <mergeCell ref="C18:C19"/>
    <mergeCell ref="C20:C21"/>
    <mergeCell ref="A9:F9"/>
    <mergeCell ref="A4:F4"/>
    <mergeCell ref="C22:C23"/>
    <mergeCell ref="B83:D83"/>
    <mergeCell ref="B91:E91"/>
    <mergeCell ref="B40:E40"/>
    <mergeCell ref="A60:F60"/>
    <mergeCell ref="A78:F78"/>
    <mergeCell ref="C48:C49"/>
    <mergeCell ref="B53:E53"/>
    <mergeCell ref="C24:C25"/>
    <mergeCell ref="C26:C27"/>
    <mergeCell ref="C28:C29"/>
    <mergeCell ref="C30:C31"/>
    <mergeCell ref="C33:C34"/>
    <mergeCell ref="B15:C15"/>
    <mergeCell ref="B93:E93"/>
    <mergeCell ref="B84:D84"/>
    <mergeCell ref="C80:E81"/>
    <mergeCell ref="B89:D89"/>
    <mergeCell ref="B57:E57"/>
    <mergeCell ref="A59:F59"/>
    <mergeCell ref="B73:D73"/>
    <mergeCell ref="B75:E75"/>
    <mergeCell ref="A77:F77"/>
    <mergeCell ref="C62:C63"/>
    <mergeCell ref="C68:C69"/>
    <mergeCell ref="C70:C71"/>
    <mergeCell ref="C35:C36"/>
    <mergeCell ref="C44:E45"/>
    <mergeCell ref="C46:C47"/>
  </mergeCells>
  <conditionalFormatting sqref="A4:A5">
    <cfRule type="containsText" dxfId="145" priority="7" operator="containsText" text="January 00 1900">
      <formula>NOT(ISERROR(SEARCH("January 00 1900",A4)))</formula>
    </cfRule>
    <cfRule type="cellIs" dxfId="144" priority="8" operator="equal">
      <formula>0</formula>
    </cfRule>
  </conditionalFormatting>
  <conditionalFormatting sqref="B40:E40">
    <cfRule type="expression" dxfId="143" priority="5">
      <formula>$G$40=1</formula>
    </cfRule>
  </conditionalFormatting>
  <conditionalFormatting sqref="B53:E53">
    <cfRule type="expression" dxfId="142" priority="4">
      <formula>$G$53=1</formula>
    </cfRule>
  </conditionalFormatting>
  <conditionalFormatting sqref="B57:E57">
    <cfRule type="expression" dxfId="141" priority="3">
      <formula>$G$57=1</formula>
    </cfRule>
  </conditionalFormatting>
  <conditionalFormatting sqref="B91:E91">
    <cfRule type="expression" dxfId="140" priority="2">
      <formula>$G$57=1</formula>
    </cfRule>
  </conditionalFormatting>
  <conditionalFormatting sqref="B75:E75">
    <cfRule type="expression" dxfId="139" priority="1">
      <formula>$G$57=1</formula>
    </cfRule>
  </conditionalFormatting>
  <hyperlinks>
    <hyperlink ref="A6" r:id="rId1" display="http://corporate.ppg.com/Purchasing/Raw-Material-Introduction-Process.aspx"/>
  </hyperlinks>
  <printOptions horizontalCentered="1"/>
  <pageMargins left="0.1" right="0.1" top="0.75" bottom="0" header="0.3" footer="0.3"/>
  <pageSetup fitToHeight="0" orientation="portrait" r:id="rId2"/>
  <rowBreaks count="2" manualBreakCount="2">
    <brk id="41" max="16383" man="1"/>
    <brk id="67" max="16383" man="1"/>
  </rowBreaks>
  <drawing r:id="rId3"/>
  <legacyDrawing r:id="rId4"/>
  <oleObjects>
    <mc:AlternateContent xmlns:mc="http://schemas.openxmlformats.org/markup-compatibility/2006">
      <mc:Choice Requires="x14">
        <oleObject progId="Acrobat Document" dvAspect="DVASPECT_ICON" shapeId="48130" r:id="rId5">
          <objectPr defaultSize="0" r:id="rId6">
            <anchor moveWithCells="1">
              <from>
                <xdr:col>1</xdr:col>
                <xdr:colOff>2619375</xdr:colOff>
                <xdr:row>85</xdr:row>
                <xdr:rowOff>0</xdr:rowOff>
              </from>
              <to>
                <xdr:col>1</xdr:col>
                <xdr:colOff>3533775</xdr:colOff>
                <xdr:row>88</xdr:row>
                <xdr:rowOff>19050</xdr:rowOff>
              </to>
            </anchor>
          </objectPr>
        </oleObject>
      </mc:Choice>
      <mc:Fallback>
        <oleObject progId="Acrobat Document" dvAspect="DVASPECT_ICON" shapeId="48130" r:id="rId5"/>
      </mc:Fallback>
    </mc:AlternateContent>
  </oleObjects>
  <extLst>
    <ext xmlns:x14="http://schemas.microsoft.com/office/spreadsheetml/2009/9/main" uri="{78C0D931-6437-407d-A8EE-F0AAD7539E65}">
      <x14:conditionalFormattings>
        <x14:conditionalFormatting xmlns:xm="http://schemas.microsoft.com/office/excel/2006/main">
          <x14:cfRule type="containsText" priority="6" operator="containsText" id="{FB991BE9-82C0-49B1-B812-A25DB833DEA2}">
            <xm:f>NOT(ISERROR(SEARCH(", , ",A4)))</xm:f>
            <xm:f>", , "</xm:f>
            <x14:dxf>
              <font>
                <color theme="5"/>
              </font>
              <fill>
                <patternFill>
                  <bgColor theme="5"/>
                </patternFill>
              </fill>
            </x14:dxf>
          </x14:cfRule>
          <xm:sqref>A4:A5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Dropdowns!$D$99:$D$101</xm:f>
          </x14:formula1>
          <xm:sqref>C12 C33 C18 C26 C62</xm:sqref>
        </x14:dataValidation>
        <x14:dataValidation type="list" allowBlank="1" showInputMessage="1" showErrorMessage="1">
          <x14:formula1>
            <xm:f>Dropdowns!$D$185:$D$189</xm:f>
          </x14:formula1>
          <xm:sqref>C80:E81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W45"/>
  <sheetViews>
    <sheetView workbookViewId="0">
      <selection activeCell="L16" sqref="L16:S19"/>
    </sheetView>
  </sheetViews>
  <sheetFormatPr defaultColWidth="4.625" defaultRowHeight="14.25"/>
  <cols>
    <col min="1" max="1" width="4.625" style="70" customWidth="1"/>
    <col min="2" max="2" width="4.875" style="70" bestFit="1" customWidth="1"/>
    <col min="3" max="20" width="4.625" style="70"/>
    <col min="21" max="21" width="2.875" style="70" bestFit="1" customWidth="1"/>
    <col min="22" max="16384" width="4.625" style="70"/>
  </cols>
  <sheetData>
    <row r="1" spans="1:21" ht="6.95" customHeight="1">
      <c r="A1" s="192"/>
      <c r="B1" s="192"/>
      <c r="C1" s="192"/>
      <c r="D1" s="192"/>
      <c r="E1" s="192"/>
      <c r="F1" s="192"/>
      <c r="G1" s="192"/>
      <c r="H1" s="192"/>
      <c r="I1" s="192"/>
      <c r="J1" s="192"/>
      <c r="K1" s="192"/>
      <c r="L1" s="192"/>
      <c r="M1" s="192"/>
      <c r="N1" s="192"/>
      <c r="O1" s="192"/>
      <c r="P1" s="192"/>
      <c r="Q1" s="192"/>
      <c r="R1" s="189"/>
      <c r="S1" s="189"/>
      <c r="T1" s="189"/>
    </row>
    <row r="2" spans="1:21" ht="20.25">
      <c r="A2" s="384" t="str">
        <f>VLOOKUP(A3,TranslationTable,3,FALSE)</f>
        <v>E部分：附件</v>
      </c>
      <c r="B2" s="384"/>
      <c r="C2" s="384"/>
      <c r="D2" s="384"/>
      <c r="E2" s="384"/>
      <c r="F2" s="384"/>
      <c r="G2" s="384"/>
      <c r="H2" s="384"/>
      <c r="I2" s="384"/>
      <c r="J2" s="384"/>
      <c r="K2" s="384"/>
      <c r="L2" s="384"/>
      <c r="M2" s="384"/>
      <c r="N2" s="384"/>
      <c r="O2" s="384"/>
      <c r="P2" s="384"/>
      <c r="Q2" s="185"/>
      <c r="R2" s="194"/>
      <c r="S2" s="194"/>
      <c r="T2" s="194"/>
    </row>
    <row r="3" spans="1:21" ht="15.95" customHeight="1">
      <c r="A3" s="383" t="s">
        <v>701</v>
      </c>
      <c r="B3" s="383"/>
      <c r="C3" s="383"/>
      <c r="D3" s="383"/>
      <c r="E3" s="383"/>
      <c r="F3" s="383"/>
      <c r="G3" s="383"/>
      <c r="H3" s="383"/>
      <c r="I3" s="383"/>
      <c r="J3" s="383"/>
      <c r="K3" s="383"/>
      <c r="L3" s="383"/>
      <c r="M3" s="383"/>
      <c r="N3" s="383"/>
      <c r="O3" s="383"/>
      <c r="P3" s="383"/>
      <c r="Q3" s="193"/>
      <c r="R3" s="191"/>
      <c r="S3" s="191"/>
      <c r="T3" s="191"/>
      <c r="U3" s="71"/>
    </row>
    <row r="4" spans="1:21" ht="15.95" customHeight="1">
      <c r="A4" s="574" t="str">
        <f>'A - Contact Info'!A4</f>
        <v>, , January 00 1900</v>
      </c>
      <c r="B4" s="574"/>
      <c r="C4" s="574"/>
      <c r="D4" s="574"/>
      <c r="E4" s="574"/>
      <c r="F4" s="574"/>
      <c r="G4" s="574"/>
      <c r="H4" s="574"/>
      <c r="I4" s="574"/>
      <c r="J4" s="574"/>
      <c r="K4" s="574"/>
      <c r="L4" s="574"/>
      <c r="M4" s="574"/>
      <c r="N4" s="574"/>
      <c r="O4" s="574"/>
      <c r="P4" s="574"/>
      <c r="Q4" s="574"/>
      <c r="R4" s="574"/>
      <c r="S4" s="574"/>
      <c r="T4" s="574"/>
      <c r="U4" s="71"/>
    </row>
    <row r="5" spans="1:21" ht="3.95" customHeight="1">
      <c r="A5" s="4"/>
      <c r="B5" s="4"/>
      <c r="C5" s="4"/>
      <c r="D5" s="4"/>
      <c r="E5" s="4"/>
      <c r="F5" s="4"/>
      <c r="G5" s="4"/>
      <c r="H5" s="4"/>
      <c r="I5" s="4"/>
      <c r="J5" s="4"/>
      <c r="K5" s="4"/>
      <c r="L5" s="4"/>
      <c r="M5" s="4"/>
      <c r="N5" s="4"/>
      <c r="O5" s="4"/>
      <c r="P5" s="4"/>
      <c r="Q5" s="4"/>
      <c r="R5" s="4"/>
      <c r="S5" s="4"/>
      <c r="T5" s="4"/>
    </row>
    <row r="6" spans="1:21" ht="15.75">
      <c r="A6" s="340" t="str">
        <f>VLOOKUP(A7,TranslationTable,3,FALSE)</f>
        <v>RMIR培训/常见问题及解答</v>
      </c>
      <c r="B6" s="340"/>
      <c r="C6" s="340"/>
      <c r="D6" s="340"/>
      <c r="E6" s="340"/>
      <c r="F6" s="340"/>
      <c r="G6" s="340"/>
      <c r="H6" s="340"/>
      <c r="I6" s="340"/>
      <c r="J6" s="340"/>
      <c r="K6" s="340"/>
      <c r="L6" s="340"/>
      <c r="M6" s="340"/>
      <c r="N6" s="340"/>
      <c r="O6" s="340"/>
      <c r="P6" s="340"/>
      <c r="Q6" s="340"/>
      <c r="R6" s="340"/>
      <c r="S6" s="340"/>
      <c r="T6" s="340"/>
    </row>
    <row r="7" spans="1:21">
      <c r="A7" s="42" t="s">
        <v>783</v>
      </c>
      <c r="B7" s="4"/>
      <c r="C7" s="4"/>
      <c r="D7" s="4"/>
      <c r="E7" s="4"/>
      <c r="F7" s="4"/>
      <c r="G7" s="4"/>
      <c r="H7" s="4"/>
      <c r="I7" s="4"/>
      <c r="J7" s="4"/>
      <c r="K7" s="4"/>
      <c r="L7" s="4"/>
      <c r="M7" s="4"/>
      <c r="N7" s="4"/>
      <c r="O7" s="4"/>
      <c r="P7" s="4"/>
      <c r="Q7" s="4"/>
      <c r="R7" s="4"/>
      <c r="S7" s="4"/>
      <c r="T7" s="4"/>
    </row>
    <row r="8" spans="1:21" ht="3.95" customHeight="1">
      <c r="A8" s="4"/>
      <c r="B8" s="4"/>
      <c r="C8" s="4"/>
      <c r="D8" s="4"/>
      <c r="E8" s="4"/>
      <c r="F8" s="4"/>
      <c r="G8" s="4"/>
      <c r="H8" s="4"/>
      <c r="I8" s="4"/>
      <c r="J8" s="4"/>
      <c r="K8" s="4"/>
      <c r="L8" s="4"/>
      <c r="M8" s="4"/>
      <c r="N8" s="4"/>
      <c r="O8" s="4"/>
      <c r="P8" s="4"/>
      <c r="Q8" s="4"/>
      <c r="R8" s="4"/>
      <c r="S8" s="4"/>
      <c r="T8" s="4"/>
    </row>
    <row r="9" spans="1:21" ht="15" customHeight="1">
      <c r="A9" s="415" t="str">
        <f>VLOOKUP(A10,TranslationTable,3,FALSE)</f>
        <v>请将电子文档插入下列做为该原料引入申请表的附件，或者做为邮件附件提交。建议使用 .pdf格式。</v>
      </c>
      <c r="B9" s="415"/>
      <c r="C9" s="415"/>
      <c r="D9" s="415"/>
      <c r="E9" s="415"/>
      <c r="F9" s="415"/>
      <c r="G9" s="415"/>
      <c r="H9" s="415"/>
      <c r="I9" s="415"/>
      <c r="J9" s="415"/>
      <c r="K9" s="415"/>
      <c r="L9" s="415"/>
      <c r="M9" s="415"/>
      <c r="N9" s="415"/>
      <c r="O9" s="415"/>
      <c r="P9" s="415"/>
      <c r="Q9" s="415"/>
      <c r="R9" s="415"/>
      <c r="S9" s="415"/>
      <c r="T9" s="415"/>
    </row>
    <row r="10" spans="1:21" ht="46.5" hidden="1" customHeight="1">
      <c r="A10" s="41" t="s">
        <v>212</v>
      </c>
      <c r="B10" s="41"/>
      <c r="C10" s="41"/>
      <c r="D10" s="41"/>
      <c r="E10" s="41"/>
      <c r="F10" s="41"/>
      <c r="G10" s="41"/>
      <c r="H10" s="41"/>
      <c r="I10" s="41"/>
      <c r="J10" s="41"/>
      <c r="K10" s="41"/>
      <c r="L10" s="41"/>
      <c r="M10" s="41"/>
      <c r="N10" s="41"/>
      <c r="O10" s="41"/>
      <c r="P10" s="41"/>
      <c r="Q10" s="41"/>
      <c r="R10" s="41"/>
      <c r="S10" s="41"/>
      <c r="T10" s="41"/>
    </row>
    <row r="11" spans="1:21" ht="30" customHeight="1">
      <c r="A11" s="439" t="s">
        <v>378</v>
      </c>
      <c r="B11" s="439"/>
      <c r="C11" s="439"/>
      <c r="D11" s="439"/>
      <c r="E11" s="439"/>
      <c r="F11" s="439"/>
      <c r="G11" s="439"/>
      <c r="H11" s="439"/>
      <c r="I11" s="439"/>
      <c r="J11" s="439"/>
      <c r="K11" s="439"/>
      <c r="L11" s="439"/>
      <c r="M11" s="439"/>
      <c r="N11" s="439"/>
      <c r="O11" s="439"/>
      <c r="P11" s="439"/>
      <c r="Q11" s="439"/>
      <c r="R11" s="439"/>
      <c r="S11" s="439"/>
      <c r="T11" s="439"/>
    </row>
    <row r="12" spans="1:21" ht="6" customHeight="1">
      <c r="A12" s="4"/>
      <c r="B12" s="4"/>
      <c r="C12" s="4"/>
      <c r="D12" s="4"/>
      <c r="E12" s="4"/>
      <c r="F12" s="4"/>
      <c r="G12" s="4"/>
      <c r="H12" s="4"/>
      <c r="I12" s="4"/>
      <c r="J12" s="4"/>
      <c r="K12" s="4"/>
      <c r="L12" s="4"/>
      <c r="M12" s="4"/>
      <c r="N12" s="4"/>
      <c r="O12" s="4"/>
      <c r="P12" s="4"/>
      <c r="Q12" s="4"/>
      <c r="R12" s="4"/>
      <c r="S12" s="4"/>
      <c r="T12" s="4"/>
    </row>
    <row r="13" spans="1:21" ht="30" customHeight="1">
      <c r="A13" s="415" t="str">
        <f>VLOOKUP(A14,TranslationTable,3,FALSE)</f>
        <v>可以按照下列步骤来插入电子文档图标：进入主菜单栏，打开“插入”，选择目标〉从文档中建立〉浏览。找到&amp;选择文档名称，然后点击插入。在“以图标形式显示”选项处打勾。点击OK插入文档。</v>
      </c>
      <c r="B13" s="415"/>
      <c r="C13" s="415"/>
      <c r="D13" s="415"/>
      <c r="E13" s="415"/>
      <c r="F13" s="415"/>
      <c r="G13" s="415"/>
      <c r="H13" s="415"/>
      <c r="I13" s="415"/>
      <c r="J13" s="415"/>
      <c r="K13" s="415"/>
      <c r="L13" s="415"/>
      <c r="M13" s="415"/>
      <c r="N13" s="415"/>
      <c r="O13" s="415"/>
      <c r="P13" s="415"/>
      <c r="Q13" s="415"/>
      <c r="R13" s="415"/>
      <c r="S13" s="415"/>
      <c r="T13" s="415"/>
    </row>
    <row r="14" spans="1:21" hidden="1">
      <c r="A14" s="4" t="s">
        <v>358</v>
      </c>
      <c r="B14" s="4"/>
      <c r="C14" s="4"/>
      <c r="D14" s="4"/>
      <c r="E14" s="4"/>
      <c r="F14" s="4"/>
      <c r="G14" s="4"/>
      <c r="H14" s="4"/>
      <c r="I14" s="4"/>
      <c r="J14" s="4"/>
      <c r="K14" s="4"/>
      <c r="L14" s="4"/>
      <c r="M14" s="4"/>
      <c r="N14" s="4"/>
      <c r="O14" s="4"/>
      <c r="P14" s="4"/>
      <c r="Q14" s="4"/>
      <c r="R14" s="4"/>
      <c r="S14" s="4"/>
      <c r="T14" s="4"/>
    </row>
    <row r="15" spans="1:21" s="91" customFormat="1" ht="39.75" customHeight="1">
      <c r="A15" s="439" t="s">
        <v>379</v>
      </c>
      <c r="B15" s="439"/>
      <c r="C15" s="439"/>
      <c r="D15" s="439"/>
      <c r="E15" s="439"/>
      <c r="F15" s="439"/>
      <c r="G15" s="439"/>
      <c r="H15" s="439"/>
      <c r="I15" s="439"/>
      <c r="J15" s="439"/>
      <c r="K15" s="439"/>
      <c r="L15" s="439"/>
      <c r="M15" s="439"/>
      <c r="N15" s="439"/>
      <c r="O15" s="439"/>
      <c r="P15" s="439"/>
      <c r="Q15" s="439"/>
      <c r="R15" s="439"/>
      <c r="S15" s="439"/>
      <c r="T15" s="439"/>
    </row>
    <row r="16" spans="1:21" ht="15" customHeight="1">
      <c r="A16" s="4"/>
      <c r="B16" s="38"/>
      <c r="C16" s="38"/>
      <c r="D16" s="38"/>
      <c r="E16" s="38"/>
      <c r="F16" s="38"/>
      <c r="G16" s="38"/>
      <c r="H16" s="38"/>
      <c r="I16" s="38"/>
      <c r="J16" s="38"/>
      <c r="K16" s="38"/>
      <c r="L16" s="561"/>
      <c r="M16" s="562"/>
      <c r="N16" s="562"/>
      <c r="O16" s="562"/>
      <c r="P16" s="562"/>
      <c r="Q16" s="562"/>
      <c r="R16" s="562"/>
      <c r="S16" s="563"/>
      <c r="T16" s="38"/>
    </row>
    <row r="17" spans="1:20" ht="30" customHeight="1">
      <c r="A17" s="572" t="str">
        <f>VLOOKUP(K19,TranslationTable,3,FALSE)</f>
        <v>强制要求 - 最新产品安全技术说明书，英文</v>
      </c>
      <c r="B17" s="572"/>
      <c r="C17" s="572"/>
      <c r="D17" s="572"/>
      <c r="E17" s="572"/>
      <c r="F17" s="572"/>
      <c r="G17" s="572"/>
      <c r="H17" s="572"/>
      <c r="I17" s="572"/>
      <c r="J17" s="572"/>
      <c r="K17" s="573"/>
      <c r="L17" s="564"/>
      <c r="M17" s="565"/>
      <c r="N17" s="565"/>
      <c r="O17" s="565"/>
      <c r="P17" s="565"/>
      <c r="Q17" s="565"/>
      <c r="R17" s="565"/>
      <c r="S17" s="566"/>
      <c r="T17" s="4"/>
    </row>
    <row r="18" spans="1:20" ht="14.25" customHeight="1">
      <c r="A18" s="572"/>
      <c r="B18" s="572"/>
      <c r="C18" s="572"/>
      <c r="D18" s="572"/>
      <c r="E18" s="572"/>
      <c r="F18" s="572"/>
      <c r="G18" s="572"/>
      <c r="H18" s="572"/>
      <c r="I18" s="572"/>
      <c r="J18" s="572"/>
      <c r="K18" s="573"/>
      <c r="L18" s="564"/>
      <c r="M18" s="565"/>
      <c r="N18" s="565"/>
      <c r="O18" s="565"/>
      <c r="P18" s="565"/>
      <c r="Q18" s="565"/>
      <c r="R18" s="565"/>
      <c r="S18" s="566"/>
      <c r="T18" s="4"/>
    </row>
    <row r="19" spans="1:20" ht="14.25" customHeight="1">
      <c r="A19" s="44"/>
      <c r="B19" s="44"/>
      <c r="C19" s="44"/>
      <c r="D19" s="44"/>
      <c r="E19" s="44"/>
      <c r="F19" s="44"/>
      <c r="G19" s="44"/>
      <c r="H19" s="44"/>
      <c r="I19" s="44"/>
      <c r="J19" s="44"/>
      <c r="K19" s="105" t="s">
        <v>213</v>
      </c>
      <c r="L19" s="564"/>
      <c r="M19" s="565"/>
      <c r="N19" s="565"/>
      <c r="O19" s="565"/>
      <c r="P19" s="565"/>
      <c r="Q19" s="565"/>
      <c r="R19" s="565"/>
      <c r="S19" s="566"/>
      <c r="T19" s="4"/>
    </row>
    <row r="20" spans="1:20" ht="14.25" customHeight="1">
      <c r="A20" s="44"/>
      <c r="B20" s="44"/>
      <c r="C20" s="44"/>
      <c r="D20" s="44"/>
      <c r="E20" s="44"/>
      <c r="F20" s="44"/>
      <c r="G20" s="44"/>
      <c r="H20" s="44"/>
      <c r="I20" s="44"/>
      <c r="J20" s="44"/>
      <c r="K20" s="44"/>
      <c r="L20" s="567" t="str">
        <f>VLOOKUP(L21,TranslationTable,3,FALSE)</f>
        <v>插文件于此处，以图标显示</v>
      </c>
      <c r="M20" s="568"/>
      <c r="N20" s="568"/>
      <c r="O20" s="568"/>
      <c r="P20" s="568"/>
      <c r="Q20" s="568"/>
      <c r="R20" s="568"/>
      <c r="S20" s="569"/>
      <c r="T20" s="4"/>
    </row>
    <row r="21" spans="1:20" ht="14.25" customHeight="1">
      <c r="A21" s="44"/>
      <c r="B21" s="44"/>
      <c r="C21" s="44"/>
      <c r="D21" s="44"/>
      <c r="E21" s="44"/>
      <c r="F21" s="44"/>
      <c r="G21" s="44"/>
      <c r="H21" s="44"/>
      <c r="I21" s="44"/>
      <c r="J21" s="44"/>
      <c r="K21" s="44"/>
      <c r="L21" s="558" t="s">
        <v>335</v>
      </c>
      <c r="M21" s="559"/>
      <c r="N21" s="559"/>
      <c r="O21" s="559"/>
      <c r="P21" s="559"/>
      <c r="Q21" s="559"/>
      <c r="R21" s="559"/>
      <c r="S21" s="560"/>
      <c r="T21" s="4"/>
    </row>
    <row r="22" spans="1:20" ht="15" customHeight="1">
      <c r="A22" s="4"/>
      <c r="B22" s="38"/>
      <c r="C22" s="38"/>
      <c r="D22" s="38"/>
      <c r="E22" s="38"/>
      <c r="F22" s="38"/>
      <c r="G22" s="38"/>
      <c r="H22" s="38"/>
      <c r="I22" s="38"/>
      <c r="J22" s="38"/>
      <c r="K22" s="38"/>
      <c r="L22" s="561"/>
      <c r="M22" s="562"/>
      <c r="N22" s="562"/>
      <c r="O22" s="562"/>
      <c r="P22" s="562"/>
      <c r="Q22" s="562"/>
      <c r="R22" s="562"/>
      <c r="S22" s="563"/>
      <c r="T22" s="4"/>
    </row>
    <row r="23" spans="1:20" ht="30" customHeight="1">
      <c r="A23" s="475" t="str">
        <f>VLOOKUP(K25,TranslationTable,3,FALSE)</f>
        <v>强制要求 - 最新产品安全技术说明书，当地语言</v>
      </c>
      <c r="B23" s="475"/>
      <c r="C23" s="475"/>
      <c r="D23" s="475"/>
      <c r="E23" s="475"/>
      <c r="F23" s="475"/>
      <c r="G23" s="475"/>
      <c r="H23" s="475"/>
      <c r="I23" s="475"/>
      <c r="J23" s="475"/>
      <c r="K23" s="476"/>
      <c r="L23" s="564"/>
      <c r="M23" s="565"/>
      <c r="N23" s="565"/>
      <c r="O23" s="565"/>
      <c r="P23" s="565"/>
      <c r="Q23" s="565"/>
      <c r="R23" s="565"/>
      <c r="S23" s="566"/>
      <c r="T23" s="4"/>
    </row>
    <row r="24" spans="1:20" ht="14.25" customHeight="1">
      <c r="A24" s="475"/>
      <c r="B24" s="475"/>
      <c r="C24" s="475"/>
      <c r="D24" s="475"/>
      <c r="E24" s="475"/>
      <c r="F24" s="475"/>
      <c r="G24" s="475"/>
      <c r="H24" s="475"/>
      <c r="I24" s="475"/>
      <c r="J24" s="475"/>
      <c r="K24" s="476"/>
      <c r="L24" s="564"/>
      <c r="M24" s="565"/>
      <c r="N24" s="565"/>
      <c r="O24" s="565"/>
      <c r="P24" s="565"/>
      <c r="Q24" s="565"/>
      <c r="R24" s="565"/>
      <c r="S24" s="566"/>
      <c r="T24" s="4"/>
    </row>
    <row r="25" spans="1:20" ht="14.25" customHeight="1">
      <c r="A25" s="44"/>
      <c r="B25" s="44"/>
      <c r="C25" s="44"/>
      <c r="D25" s="44"/>
      <c r="E25" s="44"/>
      <c r="F25" s="44"/>
      <c r="G25" s="44"/>
      <c r="H25" s="44"/>
      <c r="I25" s="44"/>
      <c r="J25" s="44"/>
      <c r="K25" s="105" t="s">
        <v>214</v>
      </c>
      <c r="L25" s="564"/>
      <c r="M25" s="565"/>
      <c r="N25" s="565"/>
      <c r="O25" s="565"/>
      <c r="P25" s="565"/>
      <c r="Q25" s="565"/>
      <c r="R25" s="565"/>
      <c r="S25" s="566"/>
      <c r="T25" s="4"/>
    </row>
    <row r="26" spans="1:20" ht="14.25" customHeight="1">
      <c r="A26" s="44"/>
      <c r="B26" s="44"/>
      <c r="C26" s="44"/>
      <c r="D26" s="44"/>
      <c r="E26" s="44"/>
      <c r="F26" s="44"/>
      <c r="G26" s="44"/>
      <c r="H26" s="44"/>
      <c r="I26" s="44"/>
      <c r="J26" s="44"/>
      <c r="K26" s="44"/>
      <c r="L26" s="567" t="str">
        <f>VLOOKUP(L27,TranslationTable,3,FALSE)</f>
        <v>插文件于此处，以图标显示</v>
      </c>
      <c r="M26" s="568"/>
      <c r="N26" s="568"/>
      <c r="O26" s="568"/>
      <c r="P26" s="568"/>
      <c r="Q26" s="568"/>
      <c r="R26" s="568"/>
      <c r="S26" s="569"/>
      <c r="T26" s="4"/>
    </row>
    <row r="27" spans="1:20" ht="14.25" customHeight="1">
      <c r="A27" s="44"/>
      <c r="B27" s="44"/>
      <c r="C27" s="44"/>
      <c r="D27" s="44"/>
      <c r="E27" s="44"/>
      <c r="F27" s="44"/>
      <c r="G27" s="44"/>
      <c r="H27" s="44"/>
      <c r="I27" s="44"/>
      <c r="J27" s="44"/>
      <c r="K27" s="44"/>
      <c r="L27" s="558" t="s">
        <v>335</v>
      </c>
      <c r="M27" s="559"/>
      <c r="N27" s="559"/>
      <c r="O27" s="559"/>
      <c r="P27" s="559"/>
      <c r="Q27" s="559"/>
      <c r="R27" s="559"/>
      <c r="S27" s="560"/>
      <c r="T27" s="4"/>
    </row>
    <row r="28" spans="1:20" ht="45.2" customHeight="1">
      <c r="A28" s="475" t="str">
        <f>VLOOKUP(K33,TranslationTable,3,FALSE)</f>
        <v>强制要求 - 分析证书（COA）或带范围的产品规格。 如果不可用，请完成附件的暂定产品规格。</v>
      </c>
      <c r="B28" s="475"/>
      <c r="C28" s="475"/>
      <c r="D28" s="475"/>
      <c r="E28" s="475"/>
      <c r="F28" s="475"/>
      <c r="G28" s="475"/>
      <c r="H28" s="475"/>
      <c r="I28" s="475"/>
      <c r="J28" s="475"/>
      <c r="K28" s="476"/>
      <c r="L28" s="561"/>
      <c r="M28" s="562"/>
      <c r="N28" s="562"/>
      <c r="O28" s="562"/>
      <c r="P28" s="562"/>
      <c r="Q28" s="562"/>
      <c r="R28" s="562"/>
      <c r="S28" s="563"/>
      <c r="T28" s="4"/>
    </row>
    <row r="29" spans="1:20" ht="14.25" customHeight="1">
      <c r="A29" s="475"/>
      <c r="B29" s="475"/>
      <c r="C29" s="475"/>
      <c r="D29" s="475"/>
      <c r="E29" s="475"/>
      <c r="F29" s="475"/>
      <c r="G29" s="475"/>
      <c r="H29" s="475"/>
      <c r="I29" s="475"/>
      <c r="J29" s="475"/>
      <c r="K29" s="476"/>
      <c r="L29" s="564"/>
      <c r="M29" s="565"/>
      <c r="N29" s="565"/>
      <c r="O29" s="565"/>
      <c r="P29" s="565"/>
      <c r="Q29" s="565"/>
      <c r="R29" s="565"/>
      <c r="S29" s="566"/>
      <c r="T29" s="4"/>
    </row>
    <row r="30" spans="1:20" ht="14.25" customHeight="1">
      <c r="A30" s="570" t="s">
        <v>430</v>
      </c>
      <c r="B30" s="570"/>
      <c r="C30" s="570"/>
      <c r="D30" s="570"/>
      <c r="E30" s="570"/>
      <c r="F30" s="570"/>
      <c r="G30" s="570"/>
      <c r="H30" s="570"/>
      <c r="I30" s="570"/>
      <c r="J30" s="570"/>
      <c r="K30" s="571"/>
      <c r="L30" s="564"/>
      <c r="M30" s="565"/>
      <c r="N30" s="565"/>
      <c r="O30" s="565"/>
      <c r="P30" s="565"/>
      <c r="Q30" s="565"/>
      <c r="R30" s="565"/>
      <c r="S30" s="566"/>
      <c r="T30" s="4"/>
    </row>
    <row r="31" spans="1:20" ht="14.25" customHeight="1">
      <c r="A31" s="570"/>
      <c r="B31" s="570"/>
      <c r="C31" s="570"/>
      <c r="D31" s="570"/>
      <c r="E31" s="570"/>
      <c r="F31" s="570"/>
      <c r="G31" s="570"/>
      <c r="H31" s="570"/>
      <c r="I31" s="570"/>
      <c r="J31" s="570"/>
      <c r="K31" s="571"/>
      <c r="L31" s="567" t="str">
        <f>VLOOKUP(L32,TranslationTable,3,FALSE)</f>
        <v>插文件于此处，以图标显示</v>
      </c>
      <c r="M31" s="568"/>
      <c r="N31" s="568"/>
      <c r="O31" s="568"/>
      <c r="P31" s="568"/>
      <c r="Q31" s="568"/>
      <c r="R31" s="568"/>
      <c r="S31" s="569"/>
      <c r="T31" s="4"/>
    </row>
    <row r="32" spans="1:20" ht="14.25" customHeight="1">
      <c r="A32" s="570"/>
      <c r="B32" s="570"/>
      <c r="C32" s="570"/>
      <c r="D32" s="570"/>
      <c r="E32" s="570"/>
      <c r="F32" s="570"/>
      <c r="G32" s="570"/>
      <c r="H32" s="570"/>
      <c r="I32" s="570"/>
      <c r="J32" s="570"/>
      <c r="K32" s="571"/>
      <c r="L32" s="558" t="s">
        <v>335</v>
      </c>
      <c r="M32" s="559"/>
      <c r="N32" s="559"/>
      <c r="O32" s="559"/>
      <c r="P32" s="559"/>
      <c r="Q32" s="559"/>
      <c r="R32" s="559"/>
      <c r="S32" s="560"/>
      <c r="T32" s="4"/>
    </row>
    <row r="33" spans="1:23" ht="15" customHeight="1">
      <c r="A33" s="4"/>
      <c r="B33" s="38"/>
      <c r="C33" s="38"/>
      <c r="D33" s="38"/>
      <c r="E33" s="38"/>
      <c r="F33" s="38"/>
      <c r="G33" s="38"/>
      <c r="H33" s="38"/>
      <c r="I33" s="38"/>
      <c r="J33" s="38"/>
      <c r="K33" s="61" t="s">
        <v>428</v>
      </c>
      <c r="L33" s="561"/>
      <c r="M33" s="562"/>
      <c r="N33" s="562"/>
      <c r="O33" s="562"/>
      <c r="P33" s="562"/>
      <c r="Q33" s="562"/>
      <c r="R33" s="562"/>
      <c r="S33" s="563"/>
      <c r="T33" s="4"/>
    </row>
    <row r="34" spans="1:23" ht="14.25" customHeight="1">
      <c r="A34" s="475" t="str">
        <f>VLOOKUP(K36,TranslationTable,3,FALSE)</f>
        <v>技术数据表（如果没有，请注明）</v>
      </c>
      <c r="B34" s="475"/>
      <c r="C34" s="475"/>
      <c r="D34" s="475"/>
      <c r="E34" s="475"/>
      <c r="F34" s="475"/>
      <c r="G34" s="475"/>
      <c r="H34" s="475"/>
      <c r="I34" s="475"/>
      <c r="J34" s="475"/>
      <c r="K34" s="476"/>
      <c r="L34" s="564"/>
      <c r="M34" s="565"/>
      <c r="N34" s="565"/>
      <c r="O34" s="565"/>
      <c r="P34" s="565"/>
      <c r="Q34" s="565"/>
      <c r="R34" s="565"/>
      <c r="S34" s="566"/>
      <c r="T34" s="4"/>
    </row>
    <row r="35" spans="1:23" ht="30" customHeight="1">
      <c r="A35" s="475"/>
      <c r="B35" s="475"/>
      <c r="C35" s="475"/>
      <c r="D35" s="475"/>
      <c r="E35" s="475"/>
      <c r="F35" s="475"/>
      <c r="G35" s="475"/>
      <c r="H35" s="475"/>
      <c r="I35" s="475"/>
      <c r="J35" s="475"/>
      <c r="K35" s="476"/>
      <c r="L35" s="564"/>
      <c r="M35" s="565"/>
      <c r="N35" s="565"/>
      <c r="O35" s="565"/>
      <c r="P35" s="565"/>
      <c r="Q35" s="565"/>
      <c r="R35" s="565"/>
      <c r="S35" s="566"/>
      <c r="T35" s="4"/>
    </row>
    <row r="36" spans="1:23" ht="14.25" customHeight="1">
      <c r="A36" s="44"/>
      <c r="B36" s="44"/>
      <c r="C36" s="44"/>
      <c r="D36" s="44"/>
      <c r="E36" s="44"/>
      <c r="F36" s="44"/>
      <c r="G36" s="44"/>
      <c r="H36" s="44"/>
      <c r="I36" s="44"/>
      <c r="J36" s="44"/>
      <c r="K36" s="105" t="s">
        <v>167</v>
      </c>
      <c r="L36" s="564"/>
      <c r="M36" s="565"/>
      <c r="N36" s="565"/>
      <c r="O36" s="565"/>
      <c r="P36" s="565"/>
      <c r="Q36" s="565"/>
      <c r="R36" s="565"/>
      <c r="S36" s="566"/>
      <c r="T36" s="4"/>
    </row>
    <row r="37" spans="1:23" ht="14.25" customHeight="1">
      <c r="A37" s="44"/>
      <c r="B37" s="44"/>
      <c r="C37" s="44"/>
      <c r="D37" s="44"/>
      <c r="E37" s="44"/>
      <c r="F37" s="44"/>
      <c r="G37" s="44"/>
      <c r="H37" s="44"/>
      <c r="I37" s="44"/>
      <c r="J37" s="44"/>
      <c r="K37" s="44"/>
      <c r="L37" s="567" t="str">
        <f>VLOOKUP(L38,TranslationTable,3,FALSE)</f>
        <v>插文件于此处，以图标显示</v>
      </c>
      <c r="M37" s="568"/>
      <c r="N37" s="568"/>
      <c r="O37" s="568"/>
      <c r="P37" s="568"/>
      <c r="Q37" s="568"/>
      <c r="R37" s="568"/>
      <c r="S37" s="569"/>
      <c r="T37" s="38"/>
      <c r="U37" s="89"/>
      <c r="V37" s="89"/>
      <c r="W37" s="89"/>
    </row>
    <row r="38" spans="1:23" ht="14.25" customHeight="1">
      <c r="A38" s="45"/>
      <c r="B38" s="45"/>
      <c r="C38" s="45"/>
      <c r="D38" s="45"/>
      <c r="E38" s="45"/>
      <c r="F38" s="45"/>
      <c r="G38" s="45"/>
      <c r="H38" s="45"/>
      <c r="I38" s="45"/>
      <c r="J38" s="45"/>
      <c r="K38" s="45"/>
      <c r="L38" s="558" t="s">
        <v>335</v>
      </c>
      <c r="M38" s="559"/>
      <c r="N38" s="559"/>
      <c r="O38" s="559"/>
      <c r="P38" s="559"/>
      <c r="Q38" s="559"/>
      <c r="R38" s="559"/>
      <c r="S38" s="560"/>
      <c r="T38" s="4"/>
    </row>
    <row r="39" spans="1:23" ht="15" customHeight="1">
      <c r="A39" s="4"/>
      <c r="B39" s="4"/>
      <c r="C39" s="4"/>
      <c r="D39" s="4"/>
      <c r="E39" s="4"/>
      <c r="F39" s="4"/>
      <c r="G39" s="4"/>
      <c r="H39" s="4"/>
      <c r="I39" s="4"/>
      <c r="J39" s="4"/>
      <c r="K39" s="4"/>
      <c r="L39" s="561"/>
      <c r="M39" s="562"/>
      <c r="N39" s="562"/>
      <c r="O39" s="562"/>
      <c r="P39" s="562"/>
      <c r="Q39" s="562"/>
      <c r="R39" s="562"/>
      <c r="S39" s="563"/>
      <c r="T39" s="4"/>
    </row>
    <row r="40" spans="1:23" ht="30" customHeight="1">
      <c r="A40" s="4"/>
      <c r="B40" s="38"/>
      <c r="C40" s="38"/>
      <c r="D40" s="38"/>
      <c r="E40" s="38"/>
      <c r="F40" s="38"/>
      <c r="G40" s="38"/>
      <c r="H40" s="38"/>
      <c r="I40" s="38"/>
      <c r="J40" s="38"/>
      <c r="K40" s="66" t="str">
        <f>VLOOKUP(K41,TranslationTable,3,FALSE)</f>
        <v>其他供应商信息（可选）</v>
      </c>
      <c r="L40" s="564"/>
      <c r="M40" s="565"/>
      <c r="N40" s="565"/>
      <c r="O40" s="565"/>
      <c r="P40" s="565"/>
      <c r="Q40" s="565"/>
      <c r="R40" s="565"/>
      <c r="S40" s="566"/>
      <c r="T40" s="4"/>
    </row>
    <row r="41" spans="1:23" ht="14.25" customHeight="1">
      <c r="A41" s="4"/>
      <c r="B41" s="44"/>
      <c r="C41" s="44"/>
      <c r="D41" s="44"/>
      <c r="E41" s="44"/>
      <c r="F41" s="44"/>
      <c r="G41" s="44"/>
      <c r="H41" s="44"/>
      <c r="I41" s="44"/>
      <c r="J41" s="44"/>
      <c r="K41" s="99" t="s">
        <v>165</v>
      </c>
      <c r="L41" s="564"/>
      <c r="M41" s="565"/>
      <c r="N41" s="565"/>
      <c r="O41" s="565"/>
      <c r="P41" s="565"/>
      <c r="Q41" s="565"/>
      <c r="R41" s="565"/>
      <c r="S41" s="566"/>
      <c r="T41" s="4"/>
    </row>
    <row r="42" spans="1:23" ht="14.25" customHeight="1">
      <c r="A42" s="44"/>
      <c r="B42" s="44"/>
      <c r="C42" s="44"/>
      <c r="D42" s="44"/>
      <c r="E42" s="44"/>
      <c r="F42" s="44"/>
      <c r="G42" s="44"/>
      <c r="H42" s="44"/>
      <c r="I42" s="44"/>
      <c r="J42" s="44"/>
      <c r="K42" s="44"/>
      <c r="L42" s="564"/>
      <c r="M42" s="565"/>
      <c r="N42" s="565"/>
      <c r="O42" s="565"/>
      <c r="P42" s="565"/>
      <c r="Q42" s="565"/>
      <c r="R42" s="565"/>
      <c r="S42" s="566"/>
      <c r="T42" s="4"/>
    </row>
    <row r="43" spans="1:23" ht="14.25" customHeight="1">
      <c r="A43" s="44"/>
      <c r="B43" s="44"/>
      <c r="C43" s="44"/>
      <c r="D43" s="44"/>
      <c r="E43" s="44"/>
      <c r="F43" s="44"/>
      <c r="G43" s="44"/>
      <c r="H43" s="44"/>
      <c r="I43" s="44"/>
      <c r="J43" s="44"/>
      <c r="K43" s="44"/>
      <c r="L43" s="567" t="str">
        <f>VLOOKUP(L44,TranslationTable,3,FALSE)</f>
        <v>插文件于此处，以图标显示</v>
      </c>
      <c r="M43" s="568"/>
      <c r="N43" s="568"/>
      <c r="O43" s="568"/>
      <c r="P43" s="568"/>
      <c r="Q43" s="568"/>
      <c r="R43" s="568"/>
      <c r="S43" s="569"/>
      <c r="T43" s="4"/>
    </row>
    <row r="44" spans="1:23" ht="14.25" customHeight="1">
      <c r="A44" s="4"/>
      <c r="B44" s="4"/>
      <c r="C44" s="4"/>
      <c r="D44" s="4"/>
      <c r="E44" s="4"/>
      <c r="F44" s="4"/>
      <c r="G44" s="4"/>
      <c r="H44" s="4"/>
      <c r="I44" s="4"/>
      <c r="J44" s="4"/>
      <c r="K44" s="4"/>
      <c r="L44" s="558" t="s">
        <v>335</v>
      </c>
      <c r="M44" s="559"/>
      <c r="N44" s="559"/>
      <c r="O44" s="559"/>
      <c r="P44" s="559"/>
      <c r="Q44" s="559"/>
      <c r="R44" s="559"/>
      <c r="S44" s="560"/>
      <c r="T44" s="4"/>
    </row>
    <row r="45" spans="1:23">
      <c r="A45" s="4"/>
      <c r="B45" s="4"/>
      <c r="C45" s="4"/>
      <c r="D45" s="4"/>
      <c r="E45" s="4"/>
      <c r="F45" s="4"/>
      <c r="G45" s="4"/>
      <c r="H45" s="4"/>
      <c r="I45" s="4"/>
      <c r="J45" s="4"/>
      <c r="K45" s="4"/>
      <c r="L45" s="4"/>
      <c r="M45" s="4"/>
      <c r="N45" s="4"/>
      <c r="O45" s="4"/>
      <c r="P45" s="4"/>
      <c r="Q45" s="4"/>
      <c r="R45" s="4"/>
      <c r="S45" s="4"/>
      <c r="T45" s="4"/>
    </row>
  </sheetData>
  <sheetProtection algorithmName="SHA-512" hashValue="WswrRlsq40Q8nlkYuZ6xuePMMrkXEEEE7CK8qRJGAQEgRRNxjg13//Xb2pGeGH8P3KXuVc+g8Ctp/fH+bgjCLA==" saltValue="6f0fmWOUrU3LAUEvxs+Dgw==" spinCount="100000" sheet="1" selectLockedCells="1"/>
  <mergeCells count="28">
    <mergeCell ref="A3:P3"/>
    <mergeCell ref="A2:P2"/>
    <mergeCell ref="L43:S43"/>
    <mergeCell ref="L39:S42"/>
    <mergeCell ref="L38:S38"/>
    <mergeCell ref="L37:S37"/>
    <mergeCell ref="A9:T9"/>
    <mergeCell ref="A13:T13"/>
    <mergeCell ref="A11:T11"/>
    <mergeCell ref="A15:T15"/>
    <mergeCell ref="A4:T4"/>
    <mergeCell ref="A6:T6"/>
    <mergeCell ref="L44:S44"/>
    <mergeCell ref="A28:K29"/>
    <mergeCell ref="L16:S19"/>
    <mergeCell ref="L22:S25"/>
    <mergeCell ref="L28:S30"/>
    <mergeCell ref="L33:S36"/>
    <mergeCell ref="L27:S27"/>
    <mergeCell ref="L21:S21"/>
    <mergeCell ref="L20:S20"/>
    <mergeCell ref="L26:S26"/>
    <mergeCell ref="L31:S31"/>
    <mergeCell ref="L32:S32"/>
    <mergeCell ref="A30:K32"/>
    <mergeCell ref="A17:K18"/>
    <mergeCell ref="A23:K24"/>
    <mergeCell ref="A34:K35"/>
  </mergeCells>
  <conditionalFormatting sqref="A4">
    <cfRule type="containsText" dxfId="137" priority="7" operator="containsText" text="January 00 1900">
      <formula>NOT(ISERROR(SEARCH("January 00 1900",A4)))</formula>
    </cfRule>
    <cfRule type="cellIs" dxfId="136" priority="8" operator="equal">
      <formula>0</formula>
    </cfRule>
  </conditionalFormatting>
  <conditionalFormatting sqref="A45">
    <cfRule type="containsText" dxfId="135" priority="1" operator="containsText" text=", , January 00 1900">
      <formula>NOT(ISERROR(SEARCH(", , January 00 1900",A45)))</formula>
    </cfRule>
  </conditionalFormatting>
  <hyperlinks>
    <hyperlink ref="A6" r:id="rId1" display="http://corporate.ppg.com/Purchasing/Raw-Material-Introduction-Process.aspx"/>
  </hyperlinks>
  <printOptions horizontalCentered="1"/>
  <pageMargins left="0.25" right="0.25" top="0.25" bottom="0.25" header="0.3" footer="0.3"/>
  <pageSetup orientation="portrait" r:id="rId2"/>
  <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H390"/>
  <sheetViews>
    <sheetView topLeftCell="A376" workbookViewId="0">
      <selection activeCell="C403" sqref="C403"/>
    </sheetView>
  </sheetViews>
  <sheetFormatPr defaultColWidth="9" defaultRowHeight="14.25"/>
  <cols>
    <col min="1" max="1" width="64.375" style="139" customWidth="1"/>
    <col min="2" max="2" width="54.625" style="140" hidden="1" customWidth="1"/>
    <col min="3" max="3" width="70.625" style="149" customWidth="1"/>
    <col min="4" max="4" width="43.125" style="141" customWidth="1"/>
    <col min="5" max="5" width="70.625" style="142" customWidth="1"/>
    <col min="6" max="6" width="70.625" style="139" customWidth="1"/>
    <col min="7" max="7" width="32.5" style="139" customWidth="1"/>
    <col min="8" max="8" width="38.125" style="142" customWidth="1"/>
    <col min="9" max="16384" width="9" style="139"/>
  </cols>
  <sheetData>
    <row r="1" spans="1:8" s="138" customFormat="1" ht="30" customHeight="1">
      <c r="A1" s="575" t="s">
        <v>801</v>
      </c>
      <c r="B1" s="575"/>
      <c r="C1" s="578" t="s">
        <v>2913</v>
      </c>
      <c r="D1" s="578"/>
      <c r="E1" s="578"/>
      <c r="F1" s="578"/>
      <c r="H1" s="137"/>
    </row>
    <row r="2" spans="1:8" s="138" customFormat="1" ht="52.5" customHeight="1">
      <c r="A2" s="575"/>
      <c r="B2" s="575"/>
      <c r="C2" s="578"/>
      <c r="D2" s="578"/>
      <c r="E2" s="578"/>
      <c r="F2" s="578"/>
      <c r="H2" s="137"/>
    </row>
    <row r="3" spans="1:8" s="138" customFormat="1" ht="30" customHeight="1">
      <c r="A3" s="234"/>
      <c r="B3" s="234"/>
      <c r="C3" s="577" t="s">
        <v>2914</v>
      </c>
      <c r="D3" s="577"/>
      <c r="E3" s="577"/>
      <c r="F3" s="577"/>
      <c r="H3" s="137"/>
    </row>
    <row r="4" spans="1:8" s="138" customFormat="1" ht="45.2" customHeight="1">
      <c r="A4" s="243" t="s">
        <v>804</v>
      </c>
      <c r="B4" s="242" t="s">
        <v>802</v>
      </c>
      <c r="C4" s="576" t="s">
        <v>2915</v>
      </c>
      <c r="D4" s="576"/>
      <c r="E4" s="246"/>
      <c r="F4" s="247"/>
      <c r="H4" s="137"/>
    </row>
    <row r="5" spans="1:8" ht="15">
      <c r="A5" s="244" t="s">
        <v>803</v>
      </c>
      <c r="B5" s="156" t="s">
        <v>431</v>
      </c>
      <c r="C5" s="148" t="s">
        <v>420</v>
      </c>
      <c r="D5" s="236" t="s">
        <v>2912</v>
      </c>
      <c r="E5" s="237" t="s">
        <v>11</v>
      </c>
      <c r="F5" s="248" t="s">
        <v>444</v>
      </c>
      <c r="G5" s="249" t="s">
        <v>536</v>
      </c>
      <c r="H5" s="218" t="s">
        <v>2529</v>
      </c>
    </row>
    <row r="6" spans="1:8" ht="28.5">
      <c r="A6" s="150" t="s">
        <v>106</v>
      </c>
      <c r="B6" s="150" t="s">
        <v>438</v>
      </c>
      <c r="C6" s="157" t="s">
        <v>710</v>
      </c>
      <c r="D6" s="245">
        <v>1</v>
      </c>
      <c r="E6" s="238" t="s">
        <v>106</v>
      </c>
      <c r="F6" s="147" t="s">
        <v>505</v>
      </c>
      <c r="G6" s="143" t="s">
        <v>710</v>
      </c>
      <c r="H6" s="217" t="s">
        <v>285</v>
      </c>
    </row>
    <row r="7" spans="1:8" ht="42.75">
      <c r="A7" s="150" t="s">
        <v>7</v>
      </c>
      <c r="B7" s="150" t="s">
        <v>433</v>
      </c>
      <c r="C7" s="157" t="s">
        <v>740</v>
      </c>
      <c r="D7" s="245">
        <v>2</v>
      </c>
      <c r="E7" s="238" t="s">
        <v>7</v>
      </c>
      <c r="F7" s="147" t="s">
        <v>2317</v>
      </c>
      <c r="G7" s="143" t="s">
        <v>740</v>
      </c>
      <c r="H7" s="217" t="s">
        <v>262</v>
      </c>
    </row>
    <row r="8" spans="1:8" ht="15">
      <c r="A8" s="151" t="s">
        <v>676</v>
      </c>
      <c r="B8" s="150" t="s">
        <v>437</v>
      </c>
      <c r="C8" s="157" t="s">
        <v>741</v>
      </c>
      <c r="D8" s="245">
        <v>3</v>
      </c>
      <c r="E8" s="238" t="s">
        <v>676</v>
      </c>
      <c r="F8" s="147" t="s">
        <v>680</v>
      </c>
      <c r="G8" s="143" t="s">
        <v>741</v>
      </c>
      <c r="H8" s="217" t="s">
        <v>681</v>
      </c>
    </row>
    <row r="9" spans="1:8" ht="15">
      <c r="A9" s="151" t="s">
        <v>677</v>
      </c>
      <c r="B9" s="150" t="s">
        <v>437</v>
      </c>
      <c r="C9" s="157" t="s">
        <v>742</v>
      </c>
      <c r="D9" s="245">
        <v>4</v>
      </c>
      <c r="E9" s="238" t="s">
        <v>677</v>
      </c>
      <c r="F9" s="147" t="s">
        <v>2660</v>
      </c>
      <c r="G9" s="143" t="s">
        <v>742</v>
      </c>
      <c r="H9" s="217" t="s">
        <v>682</v>
      </c>
    </row>
    <row r="10" spans="1:8" ht="15">
      <c r="A10" s="151" t="s">
        <v>678</v>
      </c>
      <c r="B10" s="150" t="s">
        <v>437</v>
      </c>
      <c r="C10" s="157" t="s">
        <v>743</v>
      </c>
      <c r="D10" s="245">
        <v>5</v>
      </c>
      <c r="E10" s="238" t="s">
        <v>678</v>
      </c>
      <c r="F10" s="147" t="s">
        <v>2661</v>
      </c>
      <c r="G10" s="143" t="s">
        <v>743</v>
      </c>
      <c r="H10" s="217" t="s">
        <v>868</v>
      </c>
    </row>
    <row r="11" spans="1:8" ht="15">
      <c r="A11" s="151" t="s">
        <v>679</v>
      </c>
      <c r="B11" s="150" t="s">
        <v>437</v>
      </c>
      <c r="C11" s="157" t="s">
        <v>744</v>
      </c>
      <c r="D11" s="245">
        <v>6</v>
      </c>
      <c r="E11" s="238" t="s">
        <v>679</v>
      </c>
      <c r="F11" s="147" t="s">
        <v>2662</v>
      </c>
      <c r="G11" s="143" t="s">
        <v>744</v>
      </c>
      <c r="H11" s="217" t="s">
        <v>869</v>
      </c>
    </row>
    <row r="12" spans="1:8" ht="15">
      <c r="A12" s="151" t="s">
        <v>685</v>
      </c>
      <c r="B12" s="150" t="s">
        <v>437</v>
      </c>
      <c r="C12" s="157" t="s">
        <v>711</v>
      </c>
      <c r="D12" s="245">
        <v>7</v>
      </c>
      <c r="E12" s="238" t="s">
        <v>685</v>
      </c>
      <c r="F12" s="147" t="s">
        <v>2699</v>
      </c>
      <c r="G12" s="143" t="s">
        <v>711</v>
      </c>
      <c r="H12" s="217" t="s">
        <v>425</v>
      </c>
    </row>
    <row r="13" spans="1:8" ht="15">
      <c r="A13" s="151" t="s">
        <v>686</v>
      </c>
      <c r="B13" s="150" t="s">
        <v>437</v>
      </c>
      <c r="C13" s="157" t="s">
        <v>712</v>
      </c>
      <c r="D13" s="245">
        <v>8</v>
      </c>
      <c r="E13" s="238" t="s">
        <v>686</v>
      </c>
      <c r="F13" s="147" t="s">
        <v>691</v>
      </c>
      <c r="G13" s="143" t="s">
        <v>712</v>
      </c>
      <c r="H13" s="217" t="s">
        <v>426</v>
      </c>
    </row>
    <row r="14" spans="1:8" ht="15">
      <c r="A14" s="150" t="s">
        <v>683</v>
      </c>
      <c r="B14" s="150" t="s">
        <v>437</v>
      </c>
      <c r="C14" s="157" t="s">
        <v>607</v>
      </c>
      <c r="D14" s="245">
        <v>9</v>
      </c>
      <c r="E14" s="238" t="s">
        <v>683</v>
      </c>
      <c r="F14" s="147" t="s">
        <v>2352</v>
      </c>
      <c r="G14" s="143" t="s">
        <v>607</v>
      </c>
      <c r="H14" s="217" t="s">
        <v>89</v>
      </c>
    </row>
    <row r="15" spans="1:8" ht="28.5">
      <c r="A15" s="150" t="s">
        <v>377</v>
      </c>
      <c r="B15" s="150" t="s">
        <v>435</v>
      </c>
      <c r="C15" s="157" t="s">
        <v>662</v>
      </c>
      <c r="D15" s="245">
        <v>10</v>
      </c>
      <c r="E15" s="238" t="s">
        <v>377</v>
      </c>
      <c r="F15" s="147" t="s">
        <v>490</v>
      </c>
      <c r="G15" s="143" t="s">
        <v>662</v>
      </c>
      <c r="H15" s="217" t="s">
        <v>805</v>
      </c>
    </row>
    <row r="16" spans="1:8" ht="15">
      <c r="A16" s="150" t="s">
        <v>684</v>
      </c>
      <c r="B16" s="150" t="s">
        <v>437</v>
      </c>
      <c r="C16" s="157" t="s">
        <v>605</v>
      </c>
      <c r="D16" s="245">
        <v>11</v>
      </c>
      <c r="E16" s="238" t="s">
        <v>684</v>
      </c>
      <c r="F16" s="147" t="s">
        <v>692</v>
      </c>
      <c r="G16" s="143" t="s">
        <v>605</v>
      </c>
      <c r="H16" s="217" t="s">
        <v>88</v>
      </c>
    </row>
    <row r="17" spans="1:8" ht="15">
      <c r="A17" s="150" t="s">
        <v>687</v>
      </c>
      <c r="B17" s="150" t="s">
        <v>437</v>
      </c>
      <c r="C17" s="157" t="s">
        <v>623</v>
      </c>
      <c r="D17" s="245">
        <v>12</v>
      </c>
      <c r="E17" s="238" t="s">
        <v>687</v>
      </c>
      <c r="F17" s="147" t="s">
        <v>693</v>
      </c>
      <c r="G17" s="143" t="s">
        <v>623</v>
      </c>
      <c r="H17" s="217" t="s">
        <v>270</v>
      </c>
    </row>
    <row r="18" spans="1:8" ht="15">
      <c r="A18" s="150" t="s">
        <v>688</v>
      </c>
      <c r="B18" s="150" t="s">
        <v>437</v>
      </c>
      <c r="C18" s="157" t="s">
        <v>625</v>
      </c>
      <c r="D18" s="245">
        <v>13</v>
      </c>
      <c r="E18" s="238" t="s">
        <v>688</v>
      </c>
      <c r="F18" s="147" t="s">
        <v>694</v>
      </c>
      <c r="G18" s="143" t="s">
        <v>625</v>
      </c>
      <c r="H18" s="217" t="s">
        <v>272</v>
      </c>
    </row>
    <row r="19" spans="1:8" ht="15">
      <c r="A19" s="151" t="s">
        <v>690</v>
      </c>
      <c r="B19" s="150" t="s">
        <v>437</v>
      </c>
      <c r="C19" s="157" t="s">
        <v>745</v>
      </c>
      <c r="D19" s="245">
        <v>14</v>
      </c>
      <c r="E19" s="238" t="s">
        <v>690</v>
      </c>
      <c r="F19" s="147" t="s">
        <v>2375</v>
      </c>
      <c r="G19" s="143" t="s">
        <v>745</v>
      </c>
      <c r="H19" s="217" t="s">
        <v>427</v>
      </c>
    </row>
    <row r="20" spans="1:8" ht="15">
      <c r="A20" s="150" t="s">
        <v>689</v>
      </c>
      <c r="B20" s="150" t="s">
        <v>437</v>
      </c>
      <c r="C20" s="157" t="s">
        <v>630</v>
      </c>
      <c r="D20" s="245">
        <v>15</v>
      </c>
      <c r="E20" s="238" t="s">
        <v>689</v>
      </c>
      <c r="F20" s="147" t="s">
        <v>695</v>
      </c>
      <c r="G20" s="143" t="s">
        <v>630</v>
      </c>
      <c r="H20" s="217" t="s">
        <v>278</v>
      </c>
    </row>
    <row r="21" spans="1:8" ht="15">
      <c r="A21" s="150" t="s">
        <v>327</v>
      </c>
      <c r="B21" s="150" t="s">
        <v>435</v>
      </c>
      <c r="C21" s="157" t="s">
        <v>746</v>
      </c>
      <c r="D21" s="245">
        <v>16</v>
      </c>
      <c r="E21" s="238" t="s">
        <v>327</v>
      </c>
      <c r="F21" s="147" t="s">
        <v>504</v>
      </c>
      <c r="G21" s="145" t="s">
        <v>746</v>
      </c>
      <c r="H21" s="217" t="s">
        <v>137</v>
      </c>
    </row>
    <row r="22" spans="1:8" ht="15">
      <c r="A22" s="150" t="s">
        <v>329</v>
      </c>
      <c r="B22" s="150" t="s">
        <v>435</v>
      </c>
      <c r="C22" s="157" t="s">
        <v>713</v>
      </c>
      <c r="D22" s="245">
        <v>17</v>
      </c>
      <c r="E22" s="238" t="s">
        <v>329</v>
      </c>
      <c r="F22" s="147" t="s">
        <v>2318</v>
      </c>
      <c r="G22" s="143" t="s">
        <v>713</v>
      </c>
      <c r="H22" s="217" t="s">
        <v>141</v>
      </c>
    </row>
    <row r="23" spans="1:8" ht="15">
      <c r="A23" s="150" t="s">
        <v>143</v>
      </c>
      <c r="B23" s="150" t="s">
        <v>435</v>
      </c>
      <c r="C23" s="157" t="s">
        <v>714</v>
      </c>
      <c r="D23" s="245">
        <v>18</v>
      </c>
      <c r="E23" s="238" t="s">
        <v>143</v>
      </c>
      <c r="F23" s="147" t="s">
        <v>506</v>
      </c>
      <c r="G23" s="145" t="s">
        <v>714</v>
      </c>
      <c r="H23" s="217" t="s">
        <v>144</v>
      </c>
    </row>
    <row r="24" spans="1:8" ht="15">
      <c r="A24" s="150" t="s">
        <v>331</v>
      </c>
      <c r="B24" s="150" t="s">
        <v>435</v>
      </c>
      <c r="C24" s="157" t="s">
        <v>715</v>
      </c>
      <c r="D24" s="245">
        <v>19</v>
      </c>
      <c r="E24" s="238" t="s">
        <v>331</v>
      </c>
      <c r="F24" s="147" t="s">
        <v>2319</v>
      </c>
      <c r="G24" s="143" t="s">
        <v>715</v>
      </c>
      <c r="H24" s="217" t="s">
        <v>154</v>
      </c>
    </row>
    <row r="25" spans="1:8" ht="242.25">
      <c r="A25" s="150" t="s">
        <v>413</v>
      </c>
      <c r="B25" s="150" t="s">
        <v>436</v>
      </c>
      <c r="C25" s="157" t="s">
        <v>747</v>
      </c>
      <c r="D25" s="245">
        <v>20</v>
      </c>
      <c r="E25" s="238" t="s">
        <v>411</v>
      </c>
      <c r="F25" s="152" t="s">
        <v>3073</v>
      </c>
      <c r="G25" s="144" t="s">
        <v>747</v>
      </c>
      <c r="H25" s="217" t="s">
        <v>870</v>
      </c>
    </row>
    <row r="26" spans="1:8" ht="57">
      <c r="A26" s="150" t="s">
        <v>221</v>
      </c>
      <c r="B26" s="150" t="s">
        <v>438</v>
      </c>
      <c r="C26" s="157" t="s">
        <v>546</v>
      </c>
      <c r="D26" s="245">
        <v>21</v>
      </c>
      <c r="E26" s="238" t="s">
        <v>351</v>
      </c>
      <c r="F26" s="147" t="s">
        <v>2320</v>
      </c>
      <c r="G26" s="143" t="s">
        <v>546</v>
      </c>
      <c r="H26" s="217" t="s">
        <v>292</v>
      </c>
    </row>
    <row r="27" spans="1:8" ht="15">
      <c r="A27" s="150" t="s">
        <v>2321</v>
      </c>
      <c r="B27" s="150"/>
      <c r="C27" s="162" t="s">
        <v>2465</v>
      </c>
      <c r="D27" s="245">
        <v>22</v>
      </c>
      <c r="E27" s="238" t="s">
        <v>2321</v>
      </c>
      <c r="F27" s="147" t="s">
        <v>2322</v>
      </c>
      <c r="G27" s="147" t="s">
        <v>2465</v>
      </c>
      <c r="H27" s="217"/>
    </row>
    <row r="28" spans="1:8" ht="15">
      <c r="A28" s="150" t="s">
        <v>323</v>
      </c>
      <c r="B28" s="150" t="s">
        <v>438</v>
      </c>
      <c r="C28" s="157" t="s">
        <v>610</v>
      </c>
      <c r="D28" s="245">
        <v>23</v>
      </c>
      <c r="E28" s="238" t="s">
        <v>323</v>
      </c>
      <c r="F28" s="147" t="s">
        <v>2546</v>
      </c>
      <c r="G28" s="143" t="s">
        <v>610</v>
      </c>
      <c r="H28" s="217" t="s">
        <v>282</v>
      </c>
    </row>
    <row r="29" spans="1:8" ht="15">
      <c r="A29" s="150" t="s">
        <v>165</v>
      </c>
      <c r="B29" s="150" t="s">
        <v>440</v>
      </c>
      <c r="C29" s="157" t="s">
        <v>716</v>
      </c>
      <c r="D29" s="245">
        <v>24</v>
      </c>
      <c r="E29" s="238" t="s">
        <v>165</v>
      </c>
      <c r="F29" s="147" t="s">
        <v>518</v>
      </c>
      <c r="G29" s="143" t="s">
        <v>716</v>
      </c>
      <c r="H29" s="217" t="s">
        <v>166</v>
      </c>
    </row>
    <row r="30" spans="1:8" ht="15">
      <c r="A30" s="150" t="s">
        <v>298</v>
      </c>
      <c r="B30" s="150" t="s">
        <v>433</v>
      </c>
      <c r="C30" s="157" t="s">
        <v>543</v>
      </c>
      <c r="D30" s="245">
        <v>25</v>
      </c>
      <c r="E30" s="238" t="s">
        <v>298</v>
      </c>
      <c r="F30" s="147" t="s">
        <v>2545</v>
      </c>
      <c r="G30" s="143" t="s">
        <v>543</v>
      </c>
      <c r="H30" s="217" t="s">
        <v>15</v>
      </c>
    </row>
    <row r="31" spans="1:8" ht="15">
      <c r="A31" s="150" t="s">
        <v>238</v>
      </c>
      <c r="B31" s="150" t="s">
        <v>439</v>
      </c>
      <c r="C31" s="157" t="s">
        <v>586</v>
      </c>
      <c r="D31" s="245">
        <v>26</v>
      </c>
      <c r="E31" s="238" t="s">
        <v>238</v>
      </c>
      <c r="F31" s="147" t="s">
        <v>238</v>
      </c>
      <c r="G31" s="143" t="s">
        <v>586</v>
      </c>
      <c r="H31" s="217" t="s">
        <v>242</v>
      </c>
    </row>
    <row r="32" spans="1:8" ht="28.5">
      <c r="A32" s="150" t="s">
        <v>2248</v>
      </c>
      <c r="B32" s="150"/>
      <c r="C32" s="162" t="s">
        <v>2466</v>
      </c>
      <c r="D32" s="245">
        <v>27</v>
      </c>
      <c r="E32" s="238" t="s">
        <v>2248</v>
      </c>
      <c r="F32" s="147" t="s">
        <v>2323</v>
      </c>
      <c r="G32" s="147" t="s">
        <v>2466</v>
      </c>
      <c r="H32" s="217"/>
    </row>
    <row r="33" spans="1:8" ht="28.5">
      <c r="A33" s="150" t="s">
        <v>2249</v>
      </c>
      <c r="B33" s="150"/>
      <c r="C33" s="162" t="s">
        <v>2467</v>
      </c>
      <c r="D33" s="245">
        <v>28</v>
      </c>
      <c r="E33" s="238" t="s">
        <v>2249</v>
      </c>
      <c r="F33" s="147" t="s">
        <v>2324</v>
      </c>
      <c r="G33" s="147" t="s">
        <v>2467</v>
      </c>
      <c r="H33" s="217"/>
    </row>
    <row r="34" spans="1:8" ht="15">
      <c r="A34" s="150" t="s">
        <v>345</v>
      </c>
      <c r="B34" s="150" t="s">
        <v>439</v>
      </c>
      <c r="C34" s="157" t="s">
        <v>649</v>
      </c>
      <c r="D34" s="245">
        <v>29</v>
      </c>
      <c r="E34" s="238" t="s">
        <v>345</v>
      </c>
      <c r="F34" s="147" t="s">
        <v>510</v>
      </c>
      <c r="G34" s="143" t="s">
        <v>649</v>
      </c>
      <c r="H34" s="217" t="s">
        <v>195</v>
      </c>
    </row>
    <row r="35" spans="1:8" ht="28.5">
      <c r="A35" s="150" t="s">
        <v>87</v>
      </c>
      <c r="B35" s="150" t="s">
        <v>438</v>
      </c>
      <c r="C35" s="157" t="s">
        <v>604</v>
      </c>
      <c r="D35" s="245">
        <v>30</v>
      </c>
      <c r="E35" s="238" t="s">
        <v>87</v>
      </c>
      <c r="F35" s="147" t="s">
        <v>2325</v>
      </c>
      <c r="G35" s="143" t="s">
        <v>604</v>
      </c>
      <c r="H35" s="217" t="s">
        <v>871</v>
      </c>
    </row>
    <row r="36" spans="1:8" ht="114">
      <c r="A36" s="150" t="s">
        <v>202</v>
      </c>
      <c r="B36" s="150" t="s">
        <v>433</v>
      </c>
      <c r="C36" s="157" t="s">
        <v>548</v>
      </c>
      <c r="D36" s="245">
        <v>31</v>
      </c>
      <c r="E36" s="238" t="s">
        <v>300</v>
      </c>
      <c r="F36" s="147" t="s">
        <v>2326</v>
      </c>
      <c r="G36" s="143" t="s">
        <v>548</v>
      </c>
      <c r="H36" s="217" t="s">
        <v>872</v>
      </c>
    </row>
    <row r="37" spans="1:8" ht="15">
      <c r="A37" s="150" t="s">
        <v>2280</v>
      </c>
      <c r="B37" s="150"/>
      <c r="C37" s="162" t="s">
        <v>2468</v>
      </c>
      <c r="D37" s="245">
        <v>32</v>
      </c>
      <c r="E37" s="238" t="s">
        <v>2280</v>
      </c>
      <c r="F37" s="147" t="s">
        <v>2327</v>
      </c>
      <c r="G37" s="147" t="s">
        <v>2468</v>
      </c>
      <c r="H37" s="217"/>
    </row>
    <row r="38" spans="1:8" ht="15">
      <c r="A38" s="150" t="s">
        <v>2277</v>
      </c>
      <c r="B38" s="150"/>
      <c r="C38" s="162" t="s">
        <v>2470</v>
      </c>
      <c r="D38" s="245">
        <v>33</v>
      </c>
      <c r="E38" s="239" t="s">
        <v>2277</v>
      </c>
      <c r="F38" s="147" t="s">
        <v>2469</v>
      </c>
      <c r="G38" s="147" t="s">
        <v>2470</v>
      </c>
      <c r="H38" s="217"/>
    </row>
    <row r="39" spans="1:8" ht="15">
      <c r="A39" s="150" t="s">
        <v>97</v>
      </c>
      <c r="B39" s="150" t="s">
        <v>438</v>
      </c>
      <c r="C39" s="157" t="s">
        <v>615</v>
      </c>
      <c r="D39" s="245">
        <v>34</v>
      </c>
      <c r="E39" s="238" t="s">
        <v>97</v>
      </c>
      <c r="F39" s="147" t="s">
        <v>471</v>
      </c>
      <c r="G39" s="143" t="s">
        <v>615</v>
      </c>
      <c r="H39" s="217" t="s">
        <v>101</v>
      </c>
    </row>
    <row r="40" spans="1:8" ht="57">
      <c r="A40" s="150" t="s">
        <v>372</v>
      </c>
      <c r="B40" s="150" t="s">
        <v>438</v>
      </c>
      <c r="C40" s="157" t="s">
        <v>748</v>
      </c>
      <c r="D40" s="245">
        <v>35</v>
      </c>
      <c r="E40" s="238" t="s">
        <v>371</v>
      </c>
      <c r="F40" s="147" t="s">
        <v>2328</v>
      </c>
      <c r="G40" s="143" t="s">
        <v>748</v>
      </c>
      <c r="H40" s="217" t="s">
        <v>873</v>
      </c>
    </row>
    <row r="41" spans="1:8" ht="57">
      <c r="A41" s="150" t="s">
        <v>366</v>
      </c>
      <c r="B41" s="150" t="s">
        <v>438</v>
      </c>
      <c r="C41" s="157" t="s">
        <v>749</v>
      </c>
      <c r="D41" s="245">
        <v>36</v>
      </c>
      <c r="E41" s="238" t="s">
        <v>365</v>
      </c>
      <c r="F41" s="147" t="s">
        <v>2329</v>
      </c>
      <c r="G41" s="143" t="s">
        <v>749</v>
      </c>
      <c r="H41" s="217" t="s">
        <v>874</v>
      </c>
    </row>
    <row r="42" spans="1:8" ht="42.75">
      <c r="A42" s="150" t="s">
        <v>369</v>
      </c>
      <c r="B42" s="150" t="s">
        <v>438</v>
      </c>
      <c r="C42" s="157" t="s">
        <v>717</v>
      </c>
      <c r="D42" s="245">
        <v>37</v>
      </c>
      <c r="E42" s="238" t="s">
        <v>368</v>
      </c>
      <c r="F42" s="147" t="s">
        <v>2330</v>
      </c>
      <c r="G42" s="143" t="s">
        <v>717</v>
      </c>
      <c r="H42" s="217" t="s">
        <v>875</v>
      </c>
    </row>
    <row r="43" spans="1:8" ht="42.75">
      <c r="A43" s="150" t="s">
        <v>203</v>
      </c>
      <c r="B43" s="150" t="s">
        <v>434</v>
      </c>
      <c r="C43" s="157" t="s">
        <v>567</v>
      </c>
      <c r="D43" s="245">
        <v>38</v>
      </c>
      <c r="E43" s="238" t="s">
        <v>58</v>
      </c>
      <c r="F43" s="147" t="s">
        <v>2331</v>
      </c>
      <c r="G43" s="143" t="s">
        <v>567</v>
      </c>
      <c r="H43" s="217" t="s">
        <v>876</v>
      </c>
    </row>
    <row r="44" spans="1:8" ht="15">
      <c r="A44" s="150" t="s">
        <v>2601</v>
      </c>
      <c r="B44" s="150" t="s">
        <v>2586</v>
      </c>
      <c r="C44" s="162" t="s">
        <v>2649</v>
      </c>
      <c r="D44" s="245">
        <v>39</v>
      </c>
      <c r="E44" s="240" t="s">
        <v>2601</v>
      </c>
      <c r="F44" s="202" t="s">
        <v>2626</v>
      </c>
      <c r="G44" s="202" t="s">
        <v>2649</v>
      </c>
      <c r="H44" s="229"/>
    </row>
    <row r="45" spans="1:8" ht="71.25">
      <c r="A45" s="150" t="s">
        <v>2611</v>
      </c>
      <c r="B45" s="150" t="s">
        <v>2586</v>
      </c>
      <c r="C45" s="162" t="s">
        <v>2643</v>
      </c>
      <c r="D45" s="245">
        <v>40</v>
      </c>
      <c r="E45" s="240" t="s">
        <v>2595</v>
      </c>
      <c r="F45" s="202" t="s">
        <v>2620</v>
      </c>
      <c r="G45" s="202" t="s">
        <v>2643</v>
      </c>
      <c r="H45" s="229"/>
    </row>
    <row r="46" spans="1:8" ht="15">
      <c r="A46" s="150" t="s">
        <v>308</v>
      </c>
      <c r="B46" s="150" t="s">
        <v>438</v>
      </c>
      <c r="C46" s="157" t="s">
        <v>616</v>
      </c>
      <c r="D46" s="245">
        <v>41</v>
      </c>
      <c r="E46" s="238" t="s">
        <v>308</v>
      </c>
      <c r="F46" s="147" t="s">
        <v>473</v>
      </c>
      <c r="G46" s="143" t="s">
        <v>616</v>
      </c>
      <c r="H46" s="217" t="s">
        <v>100</v>
      </c>
    </row>
    <row r="47" spans="1:8" ht="15">
      <c r="A47" s="150" t="s">
        <v>416</v>
      </c>
      <c r="B47" s="150"/>
      <c r="C47" s="162" t="s">
        <v>711</v>
      </c>
      <c r="D47" s="245">
        <v>42</v>
      </c>
      <c r="E47" s="238" t="s">
        <v>416</v>
      </c>
      <c r="F47" s="147" t="s">
        <v>2332</v>
      </c>
      <c r="G47" s="147" t="s">
        <v>711</v>
      </c>
      <c r="H47" s="217"/>
    </row>
    <row r="48" spans="1:8" ht="15">
      <c r="A48" s="150" t="s">
        <v>2300</v>
      </c>
      <c r="B48" s="150"/>
      <c r="C48" s="162" t="s">
        <v>2471</v>
      </c>
      <c r="D48" s="245">
        <v>43</v>
      </c>
      <c r="E48" s="238" t="s">
        <v>2300</v>
      </c>
      <c r="F48" s="147" t="s">
        <v>2333</v>
      </c>
      <c r="G48" s="147" t="s">
        <v>2471</v>
      </c>
      <c r="H48" s="217"/>
    </row>
    <row r="49" spans="1:8" ht="15">
      <c r="A49" s="150" t="s">
        <v>2567</v>
      </c>
      <c r="B49" s="150" t="s">
        <v>435</v>
      </c>
      <c r="C49" s="157" t="s">
        <v>2568</v>
      </c>
      <c r="D49" s="245">
        <v>44</v>
      </c>
      <c r="E49" s="238" t="s">
        <v>2567</v>
      </c>
      <c r="F49" s="152" t="s">
        <v>2567</v>
      </c>
      <c r="G49" s="145" t="s">
        <v>2568</v>
      </c>
      <c r="H49" s="217" t="s">
        <v>2569</v>
      </c>
    </row>
    <row r="50" spans="1:8" ht="15">
      <c r="A50" s="150" t="s">
        <v>261</v>
      </c>
      <c r="B50" s="150" t="s">
        <v>438</v>
      </c>
      <c r="C50" s="157" t="s">
        <v>617</v>
      </c>
      <c r="D50" s="245">
        <v>45</v>
      </c>
      <c r="E50" s="238" t="s">
        <v>261</v>
      </c>
      <c r="F50" s="147" t="s">
        <v>472</v>
      </c>
      <c r="G50" s="143" t="s">
        <v>617</v>
      </c>
      <c r="H50" s="217" t="s">
        <v>99</v>
      </c>
    </row>
    <row r="51" spans="1:8" ht="15">
      <c r="A51" s="150" t="s">
        <v>417</v>
      </c>
      <c r="B51" s="150"/>
      <c r="C51" s="162" t="s">
        <v>712</v>
      </c>
      <c r="D51" s="245">
        <v>46</v>
      </c>
      <c r="E51" s="238" t="s">
        <v>417</v>
      </c>
      <c r="F51" s="147" t="s">
        <v>2334</v>
      </c>
      <c r="G51" s="147" t="s">
        <v>712</v>
      </c>
      <c r="H51" s="217"/>
    </row>
    <row r="52" spans="1:8" ht="15">
      <c r="A52" s="150" t="s">
        <v>98</v>
      </c>
      <c r="B52" s="150" t="s">
        <v>438</v>
      </c>
      <c r="C52" s="157" t="s">
        <v>618</v>
      </c>
      <c r="D52" s="245">
        <v>47</v>
      </c>
      <c r="E52" s="238" t="s">
        <v>98</v>
      </c>
      <c r="F52" s="147" t="s">
        <v>474</v>
      </c>
      <c r="G52" s="143" t="s">
        <v>618</v>
      </c>
      <c r="H52" s="217" t="s">
        <v>265</v>
      </c>
    </row>
    <row r="53" spans="1:8" ht="15">
      <c r="A53" s="150" t="s">
        <v>2580</v>
      </c>
      <c r="B53" s="150" t="s">
        <v>2586</v>
      </c>
      <c r="C53" s="162" t="s">
        <v>2686</v>
      </c>
      <c r="D53" s="245">
        <v>48</v>
      </c>
      <c r="E53" s="240" t="s">
        <v>2580</v>
      </c>
      <c r="F53" s="147" t="s">
        <v>2678</v>
      </c>
      <c r="G53" s="147" t="s">
        <v>2686</v>
      </c>
      <c r="H53" s="229"/>
    </row>
    <row r="54" spans="1:8" ht="15">
      <c r="A54" s="150" t="s">
        <v>186</v>
      </c>
      <c r="B54" s="150" t="s">
        <v>436</v>
      </c>
      <c r="C54" s="157" t="s">
        <v>597</v>
      </c>
      <c r="D54" s="245">
        <v>49</v>
      </c>
      <c r="E54" s="238" t="s">
        <v>186</v>
      </c>
      <c r="F54" s="147" t="s">
        <v>2335</v>
      </c>
      <c r="G54" s="143" t="s">
        <v>597</v>
      </c>
      <c r="H54" s="217" t="s">
        <v>291</v>
      </c>
    </row>
    <row r="55" spans="1:8" ht="85.5">
      <c r="A55" s="150" t="s">
        <v>208</v>
      </c>
      <c r="B55" s="150" t="s">
        <v>436</v>
      </c>
      <c r="C55" s="157" t="s">
        <v>635</v>
      </c>
      <c r="D55" s="245">
        <v>50</v>
      </c>
      <c r="E55" s="238" t="s">
        <v>326</v>
      </c>
      <c r="F55" s="147" t="s">
        <v>2336</v>
      </c>
      <c r="G55" s="143" t="s">
        <v>635</v>
      </c>
      <c r="H55" s="217" t="s">
        <v>877</v>
      </c>
    </row>
    <row r="56" spans="1:8" ht="15">
      <c r="A56" s="150" t="s">
        <v>2263</v>
      </c>
      <c r="B56" s="150"/>
      <c r="C56" s="162" t="s">
        <v>2472</v>
      </c>
      <c r="D56" s="245">
        <v>51</v>
      </c>
      <c r="E56" s="238" t="s">
        <v>2263</v>
      </c>
      <c r="F56" s="147" t="s">
        <v>2337</v>
      </c>
      <c r="G56" s="147" t="s">
        <v>2472</v>
      </c>
      <c r="H56" s="217"/>
    </row>
    <row r="57" spans="1:8" ht="114">
      <c r="A57" s="150" t="s">
        <v>2610</v>
      </c>
      <c r="B57" s="150" t="s">
        <v>2586</v>
      </c>
      <c r="C57" s="162" t="s">
        <v>2637</v>
      </c>
      <c r="D57" s="245">
        <v>52</v>
      </c>
      <c r="E57" s="240" t="s">
        <v>2589</v>
      </c>
      <c r="F57" s="202" t="s">
        <v>3074</v>
      </c>
      <c r="G57" s="202" t="s">
        <v>2637</v>
      </c>
      <c r="H57" s="229"/>
    </row>
    <row r="58" spans="1:8" ht="15">
      <c r="A58" s="150" t="s">
        <v>201</v>
      </c>
      <c r="B58" s="150" t="s">
        <v>439</v>
      </c>
      <c r="C58" s="157" t="s">
        <v>201</v>
      </c>
      <c r="D58" s="245">
        <v>53</v>
      </c>
      <c r="E58" s="238" t="s">
        <v>201</v>
      </c>
      <c r="F58" s="152" t="s">
        <v>201</v>
      </c>
      <c r="G58" s="143" t="s">
        <v>201</v>
      </c>
      <c r="H58" s="217" t="s">
        <v>201</v>
      </c>
    </row>
    <row r="59" spans="1:8" ht="15">
      <c r="A59" s="150" t="s">
        <v>309</v>
      </c>
      <c r="B59" s="150" t="s">
        <v>438</v>
      </c>
      <c r="C59" s="157" t="s">
        <v>619</v>
      </c>
      <c r="D59" s="245">
        <v>54</v>
      </c>
      <c r="E59" s="238" t="s">
        <v>309</v>
      </c>
      <c r="F59" s="147" t="s">
        <v>475</v>
      </c>
      <c r="G59" s="143" t="s">
        <v>619</v>
      </c>
      <c r="H59" s="217" t="s">
        <v>266</v>
      </c>
    </row>
    <row r="60" spans="1:8" ht="28.5">
      <c r="A60" s="150" t="s">
        <v>2606</v>
      </c>
      <c r="B60" s="150" t="s">
        <v>2586</v>
      </c>
      <c r="C60" s="162" t="s">
        <v>2656</v>
      </c>
      <c r="D60" s="245">
        <v>55</v>
      </c>
      <c r="E60" s="240" t="s">
        <v>2606</v>
      </c>
      <c r="F60" s="202" t="s">
        <v>2632</v>
      </c>
      <c r="G60" s="202" t="s">
        <v>2656</v>
      </c>
      <c r="H60" s="229"/>
    </row>
    <row r="61" spans="1:8" ht="28.5">
      <c r="A61" s="150" t="s">
        <v>2576</v>
      </c>
      <c r="B61" s="150" t="s">
        <v>2574</v>
      </c>
      <c r="C61" s="162" t="s">
        <v>2687</v>
      </c>
      <c r="D61" s="245">
        <v>56</v>
      </c>
      <c r="E61" s="238" t="s">
        <v>2576</v>
      </c>
      <c r="F61" s="147" t="s">
        <v>2676</v>
      </c>
      <c r="G61" s="147" t="s">
        <v>2687</v>
      </c>
      <c r="H61" s="217"/>
    </row>
    <row r="62" spans="1:8" ht="15">
      <c r="A62" s="150" t="s">
        <v>117</v>
      </c>
      <c r="B62" s="150" t="s">
        <v>435</v>
      </c>
      <c r="C62" s="157" t="s">
        <v>636</v>
      </c>
      <c r="D62" s="245">
        <v>57</v>
      </c>
      <c r="E62" s="238" t="s">
        <v>117</v>
      </c>
      <c r="F62" s="147" t="s">
        <v>494</v>
      </c>
      <c r="G62" s="145" t="s">
        <v>636</v>
      </c>
      <c r="H62" s="217" t="s">
        <v>118</v>
      </c>
    </row>
    <row r="63" spans="1:8" ht="15">
      <c r="A63" s="150" t="s">
        <v>103</v>
      </c>
      <c r="B63" s="150" t="s">
        <v>437</v>
      </c>
      <c r="C63" s="157" t="s">
        <v>614</v>
      </c>
      <c r="D63" s="245">
        <v>58</v>
      </c>
      <c r="E63" s="238" t="s">
        <v>103</v>
      </c>
      <c r="F63" s="147" t="s">
        <v>2338</v>
      </c>
      <c r="G63" s="143" t="s">
        <v>614</v>
      </c>
      <c r="H63" s="217" t="s">
        <v>878</v>
      </c>
    </row>
    <row r="64" spans="1:8" ht="15">
      <c r="A64" s="150" t="s">
        <v>72</v>
      </c>
      <c r="B64" s="150" t="s">
        <v>434</v>
      </c>
      <c r="C64" s="157" t="s">
        <v>590</v>
      </c>
      <c r="D64" s="245">
        <v>59</v>
      </c>
      <c r="E64" s="238" t="s">
        <v>72</v>
      </c>
      <c r="F64" s="147" t="s">
        <v>2663</v>
      </c>
      <c r="G64" s="143" t="s">
        <v>590</v>
      </c>
      <c r="H64" s="217" t="s">
        <v>879</v>
      </c>
    </row>
    <row r="65" spans="1:8" ht="15">
      <c r="A65" s="150" t="s">
        <v>2301</v>
      </c>
      <c r="B65" s="150"/>
      <c r="C65" s="162" t="s">
        <v>2473</v>
      </c>
      <c r="D65" s="245">
        <v>60</v>
      </c>
      <c r="E65" s="238" t="s">
        <v>2301</v>
      </c>
      <c r="F65" s="147" t="s">
        <v>2339</v>
      </c>
      <c r="G65" s="147" t="s">
        <v>2473</v>
      </c>
      <c r="H65" s="217"/>
    </row>
    <row r="66" spans="1:8" ht="15">
      <c r="A66" s="150" t="s">
        <v>2586</v>
      </c>
      <c r="B66" s="150" t="s">
        <v>2586</v>
      </c>
      <c r="C66" s="162" t="s">
        <v>2636</v>
      </c>
      <c r="D66" s="245">
        <v>61</v>
      </c>
      <c r="E66" s="240" t="s">
        <v>2586</v>
      </c>
      <c r="F66" s="202" t="s">
        <v>2614</v>
      </c>
      <c r="G66" s="202" t="s">
        <v>2636</v>
      </c>
      <c r="H66" s="229"/>
    </row>
    <row r="67" spans="1:8" ht="15">
      <c r="A67" s="150" t="s">
        <v>2596</v>
      </c>
      <c r="B67" s="150" t="s">
        <v>2586</v>
      </c>
      <c r="C67" s="162" t="s">
        <v>2644</v>
      </c>
      <c r="D67" s="245">
        <v>62</v>
      </c>
      <c r="E67" s="240" t="s">
        <v>2596</v>
      </c>
      <c r="F67" s="202" t="s">
        <v>2621</v>
      </c>
      <c r="G67" s="202" t="s">
        <v>2644</v>
      </c>
      <c r="H67" s="229"/>
    </row>
    <row r="68" spans="1:8" ht="15">
      <c r="A68" s="150" t="s">
        <v>37</v>
      </c>
      <c r="B68" s="150" t="s">
        <v>434</v>
      </c>
      <c r="C68" s="157" t="s">
        <v>553</v>
      </c>
      <c r="D68" s="245">
        <v>63</v>
      </c>
      <c r="E68" s="238" t="s">
        <v>37</v>
      </c>
      <c r="F68" s="147" t="s">
        <v>452</v>
      </c>
      <c r="G68" s="143" t="s">
        <v>553</v>
      </c>
      <c r="H68" s="217" t="s">
        <v>36</v>
      </c>
    </row>
    <row r="69" spans="1:8" ht="15">
      <c r="A69" s="150" t="s">
        <v>2272</v>
      </c>
      <c r="B69" s="150"/>
      <c r="C69" s="162" t="s">
        <v>2474</v>
      </c>
      <c r="D69" s="245">
        <v>64</v>
      </c>
      <c r="E69" s="238" t="s">
        <v>2272</v>
      </c>
      <c r="F69" s="147" t="s">
        <v>2340</v>
      </c>
      <c r="G69" s="147" t="s">
        <v>2474</v>
      </c>
      <c r="H69" s="217"/>
    </row>
    <row r="70" spans="1:8" ht="15">
      <c r="A70" s="150" t="s">
        <v>296</v>
      </c>
      <c r="B70" s="150" t="s">
        <v>433</v>
      </c>
      <c r="C70" s="157" t="s">
        <v>2539</v>
      </c>
      <c r="D70" s="245">
        <v>65</v>
      </c>
      <c r="E70" s="238" t="s">
        <v>296</v>
      </c>
      <c r="F70" s="147" t="s">
        <v>2664</v>
      </c>
      <c r="G70" s="143" t="s">
        <v>2539</v>
      </c>
      <c r="H70" s="217" t="s">
        <v>13</v>
      </c>
    </row>
    <row r="71" spans="1:8" ht="15">
      <c r="A71" s="150" t="s">
        <v>119</v>
      </c>
      <c r="B71" s="150" t="s">
        <v>435</v>
      </c>
      <c r="C71" s="157" t="s">
        <v>637</v>
      </c>
      <c r="D71" s="245">
        <v>66</v>
      </c>
      <c r="E71" s="238" t="s">
        <v>119</v>
      </c>
      <c r="F71" s="147" t="s">
        <v>119</v>
      </c>
      <c r="G71" s="145" t="s">
        <v>637</v>
      </c>
      <c r="H71" s="217" t="s">
        <v>120</v>
      </c>
    </row>
    <row r="72" spans="1:8" ht="15">
      <c r="A72" s="150" t="s">
        <v>161</v>
      </c>
      <c r="B72" s="150" t="s">
        <v>435</v>
      </c>
      <c r="C72" s="157" t="s">
        <v>718</v>
      </c>
      <c r="D72" s="245">
        <v>67</v>
      </c>
      <c r="E72" s="238" t="s">
        <v>161</v>
      </c>
      <c r="F72" s="152" t="s">
        <v>161</v>
      </c>
      <c r="G72" s="143" t="s">
        <v>718</v>
      </c>
      <c r="H72" s="217" t="s">
        <v>162</v>
      </c>
    </row>
    <row r="73" spans="1:8" ht="15">
      <c r="A73" s="150" t="s">
        <v>310</v>
      </c>
      <c r="B73" s="150" t="s">
        <v>438</v>
      </c>
      <c r="C73" s="157" t="s">
        <v>620</v>
      </c>
      <c r="D73" s="245">
        <v>68</v>
      </c>
      <c r="E73" s="238" t="s">
        <v>310</v>
      </c>
      <c r="F73" s="147" t="s">
        <v>476</v>
      </c>
      <c r="G73" s="143" t="s">
        <v>620</v>
      </c>
      <c r="H73" s="217" t="s">
        <v>267</v>
      </c>
    </row>
    <row r="74" spans="1:8" ht="15">
      <c r="A74" s="150" t="s">
        <v>248</v>
      </c>
      <c r="B74" s="150" t="s">
        <v>438</v>
      </c>
      <c r="C74" s="157" t="s">
        <v>719</v>
      </c>
      <c r="D74" s="245">
        <v>69</v>
      </c>
      <c r="E74" s="238" t="s">
        <v>248</v>
      </c>
      <c r="F74" s="147" t="s">
        <v>532</v>
      </c>
      <c r="G74" s="143" t="s">
        <v>719</v>
      </c>
      <c r="H74" s="217" t="s">
        <v>880</v>
      </c>
    </row>
    <row r="75" spans="1:8" ht="15">
      <c r="A75" s="150" t="s">
        <v>311</v>
      </c>
      <c r="B75" s="150" t="s">
        <v>434</v>
      </c>
      <c r="C75" s="157" t="s">
        <v>621</v>
      </c>
      <c r="D75" s="245">
        <v>70</v>
      </c>
      <c r="E75" s="238" t="s">
        <v>311</v>
      </c>
      <c r="F75" s="154" t="s">
        <v>477</v>
      </c>
      <c r="G75" s="143" t="s">
        <v>621</v>
      </c>
      <c r="H75" s="217" t="s">
        <v>268</v>
      </c>
    </row>
    <row r="76" spans="1:8" ht="15">
      <c r="A76" s="150" t="s">
        <v>54</v>
      </c>
      <c r="B76" s="150" t="s">
        <v>434</v>
      </c>
      <c r="C76" s="157" t="s">
        <v>565</v>
      </c>
      <c r="D76" s="245">
        <v>71</v>
      </c>
      <c r="E76" s="238" t="s">
        <v>54</v>
      </c>
      <c r="F76" s="155" t="s">
        <v>54</v>
      </c>
      <c r="G76" s="143" t="s">
        <v>565</v>
      </c>
      <c r="H76" s="217" t="s">
        <v>55</v>
      </c>
    </row>
    <row r="77" spans="1:8" ht="15">
      <c r="A77" s="150" t="s">
        <v>113</v>
      </c>
      <c r="B77" s="150" t="s">
        <v>435</v>
      </c>
      <c r="C77" s="157" t="s">
        <v>709</v>
      </c>
      <c r="D77" s="245">
        <v>72</v>
      </c>
      <c r="E77" s="238" t="s">
        <v>113</v>
      </c>
      <c r="F77" s="153" t="s">
        <v>493</v>
      </c>
      <c r="G77" s="143" t="s">
        <v>709</v>
      </c>
      <c r="H77" s="217" t="s">
        <v>114</v>
      </c>
    </row>
    <row r="78" spans="1:8" ht="15">
      <c r="A78" s="150" t="s">
        <v>23</v>
      </c>
      <c r="B78" s="150" t="s">
        <v>433</v>
      </c>
      <c r="C78" s="157" t="s">
        <v>551</v>
      </c>
      <c r="D78" s="245">
        <v>73</v>
      </c>
      <c r="E78" s="238" t="s">
        <v>23</v>
      </c>
      <c r="F78" s="147" t="s">
        <v>449</v>
      </c>
      <c r="G78" s="143" t="s">
        <v>551</v>
      </c>
      <c r="H78" s="217" t="s">
        <v>24</v>
      </c>
    </row>
    <row r="79" spans="1:8" ht="28.5">
      <c r="A79" s="150" t="s">
        <v>360</v>
      </c>
      <c r="B79" s="150" t="s">
        <v>438</v>
      </c>
      <c r="C79" s="157" t="s">
        <v>750</v>
      </c>
      <c r="D79" s="245">
        <v>74</v>
      </c>
      <c r="E79" s="238" t="s">
        <v>360</v>
      </c>
      <c r="F79" s="147" t="s">
        <v>533</v>
      </c>
      <c r="G79" s="143" t="s">
        <v>750</v>
      </c>
      <c r="H79" s="217" t="s">
        <v>361</v>
      </c>
    </row>
    <row r="80" spans="1:8" ht="15">
      <c r="A80" s="150" t="s">
        <v>2590</v>
      </c>
      <c r="B80" s="150" t="s">
        <v>2586</v>
      </c>
      <c r="C80" s="162" t="s">
        <v>2638</v>
      </c>
      <c r="D80" s="245">
        <v>75</v>
      </c>
      <c r="E80" s="240" t="s">
        <v>2590</v>
      </c>
      <c r="F80" s="202" t="s">
        <v>2615</v>
      </c>
      <c r="G80" s="202" t="s">
        <v>2638</v>
      </c>
      <c r="H80" s="229"/>
    </row>
    <row r="81" spans="1:8" ht="15">
      <c r="A81" s="150" t="s">
        <v>71</v>
      </c>
      <c r="B81" s="150" t="s">
        <v>434</v>
      </c>
      <c r="C81" s="157" t="s">
        <v>589</v>
      </c>
      <c r="D81" s="245">
        <v>76</v>
      </c>
      <c r="E81" s="238" t="s">
        <v>71</v>
      </c>
      <c r="F81" s="147" t="s">
        <v>2665</v>
      </c>
      <c r="G81" s="143" t="s">
        <v>589</v>
      </c>
      <c r="H81" s="217" t="s">
        <v>881</v>
      </c>
    </row>
    <row r="82" spans="1:8" ht="15">
      <c r="A82" s="150" t="s">
        <v>77</v>
      </c>
      <c r="B82" s="150" t="s">
        <v>438</v>
      </c>
      <c r="C82" s="157" t="s">
        <v>593</v>
      </c>
      <c r="D82" s="245">
        <v>77</v>
      </c>
      <c r="E82" s="238" t="s">
        <v>77</v>
      </c>
      <c r="F82" s="147" t="s">
        <v>466</v>
      </c>
      <c r="G82" s="143" t="s">
        <v>593</v>
      </c>
      <c r="H82" s="217" t="s">
        <v>78</v>
      </c>
    </row>
    <row r="83" spans="1:8" ht="28.5">
      <c r="A83" s="150" t="s">
        <v>75</v>
      </c>
      <c r="B83" s="150" t="s">
        <v>436</v>
      </c>
      <c r="C83" s="157" t="s">
        <v>592</v>
      </c>
      <c r="D83" s="245">
        <v>78</v>
      </c>
      <c r="E83" s="238" t="s">
        <v>75</v>
      </c>
      <c r="F83" s="147" t="s">
        <v>2666</v>
      </c>
      <c r="G83" s="143" t="s">
        <v>592</v>
      </c>
      <c r="H83" s="217" t="s">
        <v>76</v>
      </c>
    </row>
    <row r="84" spans="1:8" ht="15">
      <c r="A84" s="150" t="s">
        <v>259</v>
      </c>
      <c r="B84" s="150" t="s">
        <v>436</v>
      </c>
      <c r="C84" s="157" t="s">
        <v>751</v>
      </c>
      <c r="D84" s="245">
        <v>79</v>
      </c>
      <c r="E84" s="238" t="s">
        <v>259</v>
      </c>
      <c r="F84" s="155" t="s">
        <v>534</v>
      </c>
      <c r="G84" s="143" t="s">
        <v>751</v>
      </c>
      <c r="H84" s="217" t="s">
        <v>260</v>
      </c>
    </row>
    <row r="85" spans="1:8" ht="15">
      <c r="A85" s="150" t="s">
        <v>258</v>
      </c>
      <c r="B85" s="150" t="s">
        <v>436</v>
      </c>
      <c r="C85" s="157" t="s">
        <v>752</v>
      </c>
      <c r="D85" s="245">
        <v>80</v>
      </c>
      <c r="E85" s="238" t="s">
        <v>258</v>
      </c>
      <c r="F85" s="155" t="s">
        <v>2341</v>
      </c>
      <c r="G85" s="143" t="s">
        <v>752</v>
      </c>
      <c r="H85" s="217" t="s">
        <v>882</v>
      </c>
    </row>
    <row r="86" spans="1:8" ht="15">
      <c r="A86" s="150" t="s">
        <v>2283</v>
      </c>
      <c r="B86" s="150"/>
      <c r="C86" s="162" t="s">
        <v>2475</v>
      </c>
      <c r="D86" s="245">
        <v>81</v>
      </c>
      <c r="E86" s="238" t="s">
        <v>2283</v>
      </c>
      <c r="F86" s="147" t="s">
        <v>2432</v>
      </c>
      <c r="G86" s="147" t="s">
        <v>2475</v>
      </c>
      <c r="H86" s="217"/>
    </row>
    <row r="87" spans="1:8" ht="15">
      <c r="A87" s="150" t="s">
        <v>293</v>
      </c>
      <c r="B87" s="150" t="s">
        <v>433</v>
      </c>
      <c r="C87" s="157" t="s">
        <v>2540</v>
      </c>
      <c r="D87" s="245">
        <v>82</v>
      </c>
      <c r="E87" s="238" t="s">
        <v>293</v>
      </c>
      <c r="F87" s="147" t="s">
        <v>2532</v>
      </c>
      <c r="G87" s="143" t="s">
        <v>2540</v>
      </c>
      <c r="H87" s="217" t="s">
        <v>883</v>
      </c>
    </row>
    <row r="88" spans="1:8" ht="15">
      <c r="A88" s="150" t="s">
        <v>294</v>
      </c>
      <c r="B88" s="150" t="s">
        <v>433</v>
      </c>
      <c r="C88" s="157" t="s">
        <v>541</v>
      </c>
      <c r="D88" s="245">
        <v>83</v>
      </c>
      <c r="E88" s="238" t="s">
        <v>294</v>
      </c>
      <c r="F88" s="155" t="s">
        <v>2533</v>
      </c>
      <c r="G88" s="143" t="s">
        <v>541</v>
      </c>
      <c r="H88" s="217" t="s">
        <v>884</v>
      </c>
    </row>
    <row r="89" spans="1:8" ht="15">
      <c r="A89" s="150" t="s">
        <v>312</v>
      </c>
      <c r="B89" s="150" t="s">
        <v>438</v>
      </c>
      <c r="C89" s="157" t="s">
        <v>622</v>
      </c>
      <c r="D89" s="245">
        <v>84</v>
      </c>
      <c r="E89" s="238" t="s">
        <v>312</v>
      </c>
      <c r="F89" s="155" t="s">
        <v>478</v>
      </c>
      <c r="G89" s="143" t="s">
        <v>622</v>
      </c>
      <c r="H89" s="217" t="s">
        <v>269</v>
      </c>
    </row>
    <row r="90" spans="1:8" ht="15">
      <c r="A90" s="150" t="s">
        <v>2581</v>
      </c>
      <c r="B90" s="150" t="s">
        <v>2586</v>
      </c>
      <c r="C90" s="162" t="s">
        <v>2688</v>
      </c>
      <c r="D90" s="245">
        <v>85</v>
      </c>
      <c r="E90" s="240" t="s">
        <v>2581</v>
      </c>
      <c r="F90" s="147" t="s">
        <v>2679</v>
      </c>
      <c r="G90" s="147" t="s">
        <v>2688</v>
      </c>
      <c r="H90" s="229"/>
    </row>
    <row r="91" spans="1:8" ht="15">
      <c r="A91" s="150" t="s">
        <v>150</v>
      </c>
      <c r="B91" s="150" t="s">
        <v>435</v>
      </c>
      <c r="C91" s="157" t="s">
        <v>708</v>
      </c>
      <c r="D91" s="245">
        <v>86</v>
      </c>
      <c r="E91" s="238" t="s">
        <v>150</v>
      </c>
      <c r="F91" s="147" t="s">
        <v>508</v>
      </c>
      <c r="G91" s="143" t="s">
        <v>708</v>
      </c>
      <c r="H91" s="217" t="s">
        <v>151</v>
      </c>
    </row>
    <row r="92" spans="1:8" ht="15">
      <c r="A92" s="150" t="s">
        <v>115</v>
      </c>
      <c r="B92" s="150" t="s">
        <v>435</v>
      </c>
      <c r="C92" s="157" t="s">
        <v>707</v>
      </c>
      <c r="D92" s="245">
        <v>87</v>
      </c>
      <c r="E92" s="238" t="s">
        <v>115</v>
      </c>
      <c r="F92" s="147" t="s">
        <v>489</v>
      </c>
      <c r="G92" s="143" t="s">
        <v>707</v>
      </c>
      <c r="H92" s="217" t="s">
        <v>116</v>
      </c>
    </row>
    <row r="93" spans="1:8" ht="15">
      <c r="A93" s="150" t="s">
        <v>107</v>
      </c>
      <c r="B93" s="150" t="s">
        <v>435</v>
      </c>
      <c r="C93" s="157" t="s">
        <v>753</v>
      </c>
      <c r="D93" s="245">
        <v>88</v>
      </c>
      <c r="E93" s="238" t="s">
        <v>107</v>
      </c>
      <c r="F93" s="155" t="s">
        <v>488</v>
      </c>
      <c r="G93" s="143" t="s">
        <v>753</v>
      </c>
      <c r="H93" s="217" t="s">
        <v>108</v>
      </c>
    </row>
    <row r="94" spans="1:8" ht="15">
      <c r="A94" s="150" t="s">
        <v>2244</v>
      </c>
      <c r="B94" s="150"/>
      <c r="C94" s="162" t="s">
        <v>2476</v>
      </c>
      <c r="D94" s="245">
        <v>89</v>
      </c>
      <c r="E94" s="238" t="s">
        <v>2244</v>
      </c>
      <c r="F94" s="147" t="s">
        <v>2433</v>
      </c>
      <c r="G94" s="147" t="s">
        <v>2476</v>
      </c>
      <c r="H94" s="217"/>
    </row>
    <row r="95" spans="1:8" ht="15">
      <c r="A95" s="150" t="s">
        <v>25</v>
      </c>
      <c r="B95" s="150" t="s">
        <v>433</v>
      </c>
      <c r="C95" s="157" t="s">
        <v>549</v>
      </c>
      <c r="D95" s="245">
        <v>90</v>
      </c>
      <c r="E95" s="238" t="s">
        <v>25</v>
      </c>
      <c r="F95" s="147" t="s">
        <v>450</v>
      </c>
      <c r="G95" s="143" t="s">
        <v>549</v>
      </c>
      <c r="H95" s="217" t="s">
        <v>26</v>
      </c>
    </row>
    <row r="96" spans="1:8" ht="15">
      <c r="A96" s="150" t="s">
        <v>171</v>
      </c>
      <c r="B96" s="150" t="s">
        <v>439</v>
      </c>
      <c r="C96" s="157" t="s">
        <v>574</v>
      </c>
      <c r="D96" s="245">
        <v>91</v>
      </c>
      <c r="E96" s="238" t="s">
        <v>171</v>
      </c>
      <c r="F96" s="147" t="s">
        <v>535</v>
      </c>
      <c r="G96" s="143" t="s">
        <v>574</v>
      </c>
      <c r="H96" s="217" t="s">
        <v>286</v>
      </c>
    </row>
    <row r="97" spans="1:8" ht="71.25">
      <c r="A97" s="150" t="s">
        <v>357</v>
      </c>
      <c r="B97" s="150" t="s">
        <v>438</v>
      </c>
      <c r="C97" s="157" t="s">
        <v>754</v>
      </c>
      <c r="D97" s="245">
        <v>92</v>
      </c>
      <c r="E97" s="238" t="s">
        <v>109</v>
      </c>
      <c r="F97" s="155" t="s">
        <v>2342</v>
      </c>
      <c r="G97" s="143" t="s">
        <v>754</v>
      </c>
      <c r="H97" s="217" t="s">
        <v>885</v>
      </c>
    </row>
    <row r="98" spans="1:8" ht="15">
      <c r="A98" s="150" t="s">
        <v>2268</v>
      </c>
      <c r="B98" s="150"/>
      <c r="C98" s="162" t="s">
        <v>2477</v>
      </c>
      <c r="D98" s="245">
        <v>93</v>
      </c>
      <c r="E98" s="238" t="s">
        <v>2268</v>
      </c>
      <c r="F98" s="155" t="s">
        <v>2343</v>
      </c>
      <c r="G98" s="147" t="s">
        <v>2477</v>
      </c>
      <c r="H98" s="217"/>
    </row>
    <row r="99" spans="1:8" ht="28.5">
      <c r="A99" s="150" t="s">
        <v>92</v>
      </c>
      <c r="B99" s="150" t="s">
        <v>438</v>
      </c>
      <c r="C99" s="157" t="s">
        <v>609</v>
      </c>
      <c r="D99" s="245">
        <v>94</v>
      </c>
      <c r="E99" s="238" t="s">
        <v>92</v>
      </c>
      <c r="F99" s="155" t="s">
        <v>2344</v>
      </c>
      <c r="G99" s="144" t="s">
        <v>609</v>
      </c>
      <c r="H99" s="217" t="s">
        <v>93</v>
      </c>
    </row>
    <row r="100" spans="1:8" ht="15">
      <c r="A100" s="150" t="s">
        <v>218</v>
      </c>
      <c r="B100" s="150" t="s">
        <v>433</v>
      </c>
      <c r="C100" s="157" t="s">
        <v>545</v>
      </c>
      <c r="D100" s="245">
        <v>95</v>
      </c>
      <c r="E100" s="238" t="s">
        <v>218</v>
      </c>
      <c r="F100" s="155" t="s">
        <v>448</v>
      </c>
      <c r="G100" s="143" t="s">
        <v>545</v>
      </c>
      <c r="H100" s="217" t="s">
        <v>219</v>
      </c>
    </row>
    <row r="101" spans="1:8" ht="15">
      <c r="A101" s="150" t="s">
        <v>353</v>
      </c>
      <c r="B101" s="150" t="s">
        <v>433</v>
      </c>
      <c r="C101" s="157" t="s">
        <v>2541</v>
      </c>
      <c r="D101" s="245">
        <v>96</v>
      </c>
      <c r="E101" s="238" t="s">
        <v>353</v>
      </c>
      <c r="F101" s="147" t="s">
        <v>2531</v>
      </c>
      <c r="G101" s="143" t="s">
        <v>2541</v>
      </c>
      <c r="H101" s="217" t="s">
        <v>222</v>
      </c>
    </row>
    <row r="102" spans="1:8" ht="15">
      <c r="A102" s="150" t="s">
        <v>352</v>
      </c>
      <c r="B102" s="150" t="s">
        <v>433</v>
      </c>
      <c r="C102" s="157" t="s">
        <v>547</v>
      </c>
      <c r="D102" s="245">
        <v>97</v>
      </c>
      <c r="E102" s="238" t="s">
        <v>352</v>
      </c>
      <c r="F102" s="147" t="s">
        <v>2534</v>
      </c>
      <c r="G102" s="143" t="s">
        <v>547</v>
      </c>
      <c r="H102" s="217" t="s">
        <v>220</v>
      </c>
    </row>
    <row r="103" spans="1:8" ht="15">
      <c r="A103" s="150" t="s">
        <v>65</v>
      </c>
      <c r="B103" s="150" t="s">
        <v>434</v>
      </c>
      <c r="C103" s="157" t="s">
        <v>572</v>
      </c>
      <c r="D103" s="245">
        <v>98</v>
      </c>
      <c r="E103" s="238" t="s">
        <v>65</v>
      </c>
      <c r="F103" s="147" t="s">
        <v>2345</v>
      </c>
      <c r="G103" s="143" t="s">
        <v>572</v>
      </c>
      <c r="H103" s="217" t="s">
        <v>886</v>
      </c>
    </row>
    <row r="104" spans="1:8" ht="28.5">
      <c r="A104" s="150" t="s">
        <v>2310</v>
      </c>
      <c r="B104" s="150"/>
      <c r="C104" s="162" t="s">
        <v>2478</v>
      </c>
      <c r="D104" s="245">
        <v>99</v>
      </c>
      <c r="E104" s="238" t="s">
        <v>2310</v>
      </c>
      <c r="F104" s="147" t="s">
        <v>2346</v>
      </c>
      <c r="G104" s="147" t="s">
        <v>2478</v>
      </c>
      <c r="H104" s="217"/>
    </row>
    <row r="105" spans="1:8" ht="15">
      <c r="A105" s="150" t="s">
        <v>2296</v>
      </c>
      <c r="B105" s="150"/>
      <c r="C105" s="162" t="s">
        <v>2479</v>
      </c>
      <c r="D105" s="245">
        <v>100</v>
      </c>
      <c r="E105" s="238" t="s">
        <v>2296</v>
      </c>
      <c r="F105" s="147" t="s">
        <v>2434</v>
      </c>
      <c r="G105" s="147" t="s">
        <v>2479</v>
      </c>
      <c r="H105" s="217"/>
    </row>
    <row r="106" spans="1:8" ht="15">
      <c r="A106" s="150" t="s">
        <v>20</v>
      </c>
      <c r="B106" s="150" t="s">
        <v>433</v>
      </c>
      <c r="C106" s="157" t="s">
        <v>542</v>
      </c>
      <c r="D106" s="245">
        <v>101</v>
      </c>
      <c r="E106" s="238" t="s">
        <v>20</v>
      </c>
      <c r="F106" s="147" t="s">
        <v>2347</v>
      </c>
      <c r="G106" s="143" t="s">
        <v>542</v>
      </c>
      <c r="H106" s="217" t="s">
        <v>9</v>
      </c>
    </row>
    <row r="107" spans="1:8" ht="15">
      <c r="A107" s="150" t="s">
        <v>159</v>
      </c>
      <c r="B107" s="150" t="s">
        <v>435</v>
      </c>
      <c r="C107" s="157" t="s">
        <v>755</v>
      </c>
      <c r="D107" s="245">
        <v>102</v>
      </c>
      <c r="E107" s="238" t="s">
        <v>159</v>
      </c>
      <c r="F107" s="152" t="s">
        <v>2348</v>
      </c>
      <c r="G107" s="143" t="s">
        <v>755</v>
      </c>
      <c r="H107" s="217" t="s">
        <v>160</v>
      </c>
    </row>
    <row r="108" spans="1:8" ht="15">
      <c r="A108" s="150" t="s">
        <v>121</v>
      </c>
      <c r="B108" s="150" t="s">
        <v>435</v>
      </c>
      <c r="C108" s="157" t="s">
        <v>638</v>
      </c>
      <c r="D108" s="245">
        <v>103</v>
      </c>
      <c r="E108" s="238" t="s">
        <v>121</v>
      </c>
      <c r="F108" s="147" t="s">
        <v>495</v>
      </c>
      <c r="G108" s="145" t="s">
        <v>638</v>
      </c>
      <c r="H108" s="217" t="s">
        <v>122</v>
      </c>
    </row>
    <row r="109" spans="1:8" ht="28.5">
      <c r="A109" s="150" t="s">
        <v>328</v>
      </c>
      <c r="B109" s="150" t="s">
        <v>435</v>
      </c>
      <c r="C109" s="157" t="s">
        <v>720</v>
      </c>
      <c r="D109" s="245">
        <v>104</v>
      </c>
      <c r="E109" s="238" t="s">
        <v>328</v>
      </c>
      <c r="F109" s="147" t="s">
        <v>2349</v>
      </c>
      <c r="G109" s="143" t="s">
        <v>720</v>
      </c>
      <c r="H109" s="217" t="s">
        <v>138</v>
      </c>
    </row>
    <row r="110" spans="1:8" ht="15">
      <c r="A110" s="150" t="s">
        <v>340</v>
      </c>
      <c r="B110" s="150" t="s">
        <v>439</v>
      </c>
      <c r="C110" s="157" t="s">
        <v>656</v>
      </c>
      <c r="D110" s="245">
        <v>105</v>
      </c>
      <c r="E110" s="238" t="s">
        <v>340</v>
      </c>
      <c r="F110" s="147" t="s">
        <v>502</v>
      </c>
      <c r="G110" s="143" t="s">
        <v>656</v>
      </c>
      <c r="H110" s="217" t="s">
        <v>191</v>
      </c>
    </row>
    <row r="111" spans="1:8" ht="15">
      <c r="A111" s="150" t="s">
        <v>139</v>
      </c>
      <c r="B111" s="150" t="s">
        <v>435</v>
      </c>
      <c r="C111" s="157" t="s">
        <v>721</v>
      </c>
      <c r="D111" s="245">
        <v>106</v>
      </c>
      <c r="E111" s="238" t="s">
        <v>139</v>
      </c>
      <c r="F111" s="147" t="s">
        <v>2350</v>
      </c>
      <c r="G111" s="143" t="s">
        <v>721</v>
      </c>
      <c r="H111" s="217" t="s">
        <v>140</v>
      </c>
    </row>
    <row r="112" spans="1:8" ht="15">
      <c r="A112" s="150" t="s">
        <v>200</v>
      </c>
      <c r="B112" s="150" t="s">
        <v>439</v>
      </c>
      <c r="C112" s="157" t="s">
        <v>200</v>
      </c>
      <c r="D112" s="245">
        <v>107</v>
      </c>
      <c r="E112" s="238" t="s">
        <v>200</v>
      </c>
      <c r="F112" s="147" t="s">
        <v>200</v>
      </c>
      <c r="G112" s="143" t="s">
        <v>200</v>
      </c>
      <c r="H112" s="217" t="s">
        <v>200</v>
      </c>
    </row>
    <row r="113" spans="1:8" ht="15">
      <c r="A113" s="150" t="s">
        <v>2281</v>
      </c>
      <c r="B113" s="150"/>
      <c r="C113" s="162" t="s">
        <v>2480</v>
      </c>
      <c r="D113" s="245">
        <v>108</v>
      </c>
      <c r="E113" s="238" t="s">
        <v>2281</v>
      </c>
      <c r="F113" s="147" t="s">
        <v>2435</v>
      </c>
      <c r="G113" s="147" t="s">
        <v>2480</v>
      </c>
      <c r="H113" s="217"/>
    </row>
    <row r="114" spans="1:8" ht="15">
      <c r="A114" s="150" t="s">
        <v>46</v>
      </c>
      <c r="B114" s="150" t="s">
        <v>434</v>
      </c>
      <c r="C114" s="157" t="s">
        <v>561</v>
      </c>
      <c r="D114" s="245">
        <v>109</v>
      </c>
      <c r="E114" s="238" t="s">
        <v>46</v>
      </c>
      <c r="F114" s="147" t="s">
        <v>457</v>
      </c>
      <c r="G114" s="143" t="s">
        <v>561</v>
      </c>
      <c r="H114" s="217" t="s">
        <v>47</v>
      </c>
    </row>
    <row r="115" spans="1:8" ht="15">
      <c r="A115" s="150" t="s">
        <v>48</v>
      </c>
      <c r="B115" s="150" t="s">
        <v>434</v>
      </c>
      <c r="C115" s="157" t="s">
        <v>562</v>
      </c>
      <c r="D115" s="245">
        <v>110</v>
      </c>
      <c r="E115" s="238" t="s">
        <v>48</v>
      </c>
      <c r="F115" s="147" t="s">
        <v>2351</v>
      </c>
      <c r="G115" s="143" t="s">
        <v>562</v>
      </c>
      <c r="H115" s="217" t="s">
        <v>49</v>
      </c>
    </row>
    <row r="116" spans="1:8" ht="15">
      <c r="A116" s="150" t="s">
        <v>2307</v>
      </c>
      <c r="B116" s="150"/>
      <c r="C116" s="162" t="s">
        <v>2689</v>
      </c>
      <c r="D116" s="245">
        <v>111</v>
      </c>
      <c r="E116" s="238" t="s">
        <v>2307</v>
      </c>
      <c r="F116" s="147" t="s">
        <v>2436</v>
      </c>
      <c r="G116" s="151" t="s">
        <v>2689</v>
      </c>
      <c r="H116" s="217"/>
    </row>
    <row r="117" spans="1:8" ht="15">
      <c r="A117" s="150" t="s">
        <v>346</v>
      </c>
      <c r="B117" s="150" t="s">
        <v>439</v>
      </c>
      <c r="C117" s="157" t="s">
        <v>650</v>
      </c>
      <c r="D117" s="245">
        <v>112</v>
      </c>
      <c r="E117" s="238" t="s">
        <v>346</v>
      </c>
      <c r="F117" s="147" t="s">
        <v>511</v>
      </c>
      <c r="G117" s="144" t="s">
        <v>650</v>
      </c>
      <c r="H117" s="217" t="s">
        <v>197</v>
      </c>
    </row>
    <row r="118" spans="1:8" ht="15">
      <c r="A118" s="150" t="s">
        <v>175</v>
      </c>
      <c r="B118" s="150" t="s">
        <v>439</v>
      </c>
      <c r="C118" s="157" t="s">
        <v>756</v>
      </c>
      <c r="D118" s="245">
        <v>113</v>
      </c>
      <c r="E118" s="238" t="s">
        <v>175</v>
      </c>
      <c r="F118" s="147" t="s">
        <v>175</v>
      </c>
      <c r="G118" s="144" t="s">
        <v>756</v>
      </c>
      <c r="H118" s="217" t="s">
        <v>887</v>
      </c>
    </row>
    <row r="119" spans="1:8" ht="15">
      <c r="A119" s="150" t="s">
        <v>234</v>
      </c>
      <c r="B119" s="150" t="s">
        <v>439</v>
      </c>
      <c r="C119" s="157" t="s">
        <v>581</v>
      </c>
      <c r="D119" s="245">
        <v>114</v>
      </c>
      <c r="E119" s="238" t="s">
        <v>234</v>
      </c>
      <c r="F119" s="147" t="s">
        <v>234</v>
      </c>
      <c r="G119" s="143" t="s">
        <v>581</v>
      </c>
      <c r="H119" s="217" t="s">
        <v>239</v>
      </c>
    </row>
    <row r="120" spans="1:8" ht="15">
      <c r="A120" s="150" t="s">
        <v>782</v>
      </c>
      <c r="B120" s="150" t="s">
        <v>432</v>
      </c>
      <c r="C120" s="162" t="s">
        <v>862</v>
      </c>
      <c r="D120" s="245">
        <v>115</v>
      </c>
      <c r="E120" s="238" t="s">
        <v>782</v>
      </c>
      <c r="F120" s="147" t="s">
        <v>807</v>
      </c>
      <c r="G120" s="147" t="s">
        <v>862</v>
      </c>
      <c r="H120" s="217" t="s">
        <v>809</v>
      </c>
    </row>
    <row r="121" spans="1:8" ht="15">
      <c r="A121" s="150" t="s">
        <v>301</v>
      </c>
      <c r="B121" s="150" t="s">
        <v>434</v>
      </c>
      <c r="C121" s="157" t="s">
        <v>569</v>
      </c>
      <c r="D121" s="245">
        <v>116</v>
      </c>
      <c r="E121" s="238" t="s">
        <v>301</v>
      </c>
      <c r="F121" s="147" t="s">
        <v>2353</v>
      </c>
      <c r="G121" s="143" t="s">
        <v>569</v>
      </c>
      <c r="H121" s="217" t="s">
        <v>62</v>
      </c>
    </row>
    <row r="122" spans="1:8" ht="15">
      <c r="A122" s="150" t="s">
        <v>60</v>
      </c>
      <c r="B122" s="150" t="s">
        <v>438</v>
      </c>
      <c r="C122" s="157" t="s">
        <v>568</v>
      </c>
      <c r="D122" s="245">
        <v>117</v>
      </c>
      <c r="E122" s="238" t="s">
        <v>60</v>
      </c>
      <c r="F122" s="147" t="s">
        <v>2354</v>
      </c>
      <c r="G122" s="143" t="s">
        <v>568</v>
      </c>
      <c r="H122" s="217" t="s">
        <v>61</v>
      </c>
    </row>
    <row r="123" spans="1:8" ht="15">
      <c r="A123" s="150" t="s">
        <v>225</v>
      </c>
      <c r="B123" s="150" t="s">
        <v>434</v>
      </c>
      <c r="C123" s="157" t="s">
        <v>757</v>
      </c>
      <c r="D123" s="245">
        <v>118</v>
      </c>
      <c r="E123" s="238" t="s">
        <v>225</v>
      </c>
      <c r="F123" s="147" t="s">
        <v>2355</v>
      </c>
      <c r="G123" s="143" t="s">
        <v>757</v>
      </c>
      <c r="H123" s="217" t="s">
        <v>59</v>
      </c>
    </row>
    <row r="124" spans="1:8" ht="15">
      <c r="A124" s="150" t="s">
        <v>2603</v>
      </c>
      <c r="B124" s="150" t="s">
        <v>2586</v>
      </c>
      <c r="C124" s="162" t="s">
        <v>2651</v>
      </c>
      <c r="D124" s="245">
        <v>119</v>
      </c>
      <c r="E124" s="240" t="s">
        <v>2603</v>
      </c>
      <c r="F124" s="202" t="s">
        <v>2628</v>
      </c>
      <c r="G124" s="202" t="s">
        <v>2651</v>
      </c>
      <c r="H124" s="229"/>
    </row>
    <row r="125" spans="1:8" ht="42.75">
      <c r="A125" s="150" t="s">
        <v>2613</v>
      </c>
      <c r="B125" s="150" t="s">
        <v>2586</v>
      </c>
      <c r="C125" s="162" t="s">
        <v>2652</v>
      </c>
      <c r="D125" s="245">
        <v>120</v>
      </c>
      <c r="E125" s="240" t="s">
        <v>2604</v>
      </c>
      <c r="F125" s="202" t="s">
        <v>2629</v>
      </c>
      <c r="G125" s="232" t="s">
        <v>2652</v>
      </c>
      <c r="H125" s="229"/>
    </row>
    <row r="126" spans="1:8" ht="15">
      <c r="A126" s="150" t="s">
        <v>2260</v>
      </c>
      <c r="B126" s="150"/>
      <c r="C126" s="162" t="s">
        <v>2481</v>
      </c>
      <c r="D126" s="245">
        <v>121</v>
      </c>
      <c r="E126" s="238" t="s">
        <v>2260</v>
      </c>
      <c r="F126" s="147" t="s">
        <v>2437</v>
      </c>
      <c r="G126" s="147" t="s">
        <v>2481</v>
      </c>
      <c r="H126" s="217"/>
    </row>
    <row r="127" spans="1:8" ht="15">
      <c r="A127" s="150" t="s">
        <v>2274</v>
      </c>
      <c r="B127" s="150"/>
      <c r="C127" s="162" t="s">
        <v>2482</v>
      </c>
      <c r="D127" s="245">
        <v>122</v>
      </c>
      <c r="E127" s="238" t="s">
        <v>2274</v>
      </c>
      <c r="F127" s="147" t="s">
        <v>2438</v>
      </c>
      <c r="G127" s="147" t="s">
        <v>2482</v>
      </c>
      <c r="H127" s="217"/>
    </row>
    <row r="128" spans="1:8" ht="15">
      <c r="A128" s="150" t="s">
        <v>2273</v>
      </c>
      <c r="B128" s="150"/>
      <c r="C128" s="162" t="s">
        <v>2483</v>
      </c>
      <c r="D128" s="245">
        <v>123</v>
      </c>
      <c r="E128" s="238" t="s">
        <v>2273</v>
      </c>
      <c r="F128" s="147" t="s">
        <v>2439</v>
      </c>
      <c r="G128" s="147" t="s">
        <v>2483</v>
      </c>
      <c r="H128" s="217"/>
    </row>
    <row r="129" spans="1:8" ht="15">
      <c r="A129" s="150" t="s">
        <v>2302</v>
      </c>
      <c r="B129" s="150"/>
      <c r="C129" s="162" t="s">
        <v>2484</v>
      </c>
      <c r="D129" s="245">
        <v>124</v>
      </c>
      <c r="E129" s="238" t="s">
        <v>2302</v>
      </c>
      <c r="F129" s="147" t="s">
        <v>2356</v>
      </c>
      <c r="G129" s="147" t="s">
        <v>2484</v>
      </c>
      <c r="H129" s="217"/>
    </row>
    <row r="130" spans="1:8" ht="15">
      <c r="A130" s="150" t="s">
        <v>2267</v>
      </c>
      <c r="B130" s="150"/>
      <c r="C130" s="162" t="s">
        <v>2485</v>
      </c>
      <c r="D130" s="245">
        <v>125</v>
      </c>
      <c r="E130" s="238" t="s">
        <v>2267</v>
      </c>
      <c r="F130" s="147" t="s">
        <v>2357</v>
      </c>
      <c r="G130" s="147" t="s">
        <v>2485</v>
      </c>
      <c r="H130" s="217"/>
    </row>
    <row r="131" spans="1:8" ht="28.5">
      <c r="A131" s="150" t="s">
        <v>2269</v>
      </c>
      <c r="B131" s="150"/>
      <c r="C131" s="162" t="s">
        <v>2486</v>
      </c>
      <c r="D131" s="245">
        <v>126</v>
      </c>
      <c r="E131" s="238" t="s">
        <v>2269</v>
      </c>
      <c r="F131" s="147" t="s">
        <v>2358</v>
      </c>
      <c r="G131" s="147" t="s">
        <v>2486</v>
      </c>
      <c r="H131" s="217"/>
    </row>
    <row r="132" spans="1:8" ht="42.75">
      <c r="A132" s="150" t="s">
        <v>2598</v>
      </c>
      <c r="B132" s="150" t="s">
        <v>2586</v>
      </c>
      <c r="C132" s="162" t="s">
        <v>2646</v>
      </c>
      <c r="D132" s="245">
        <v>127</v>
      </c>
      <c r="E132" s="240" t="s">
        <v>2598</v>
      </c>
      <c r="F132" s="202" t="s">
        <v>2623</v>
      </c>
      <c r="G132" s="202" t="s">
        <v>2646</v>
      </c>
      <c r="H132" s="229"/>
    </row>
    <row r="133" spans="1:8" ht="28.5">
      <c r="A133" s="150" t="s">
        <v>215</v>
      </c>
      <c r="B133" s="150" t="s">
        <v>434</v>
      </c>
      <c r="C133" s="157" t="s">
        <v>722</v>
      </c>
      <c r="D133" s="245">
        <v>128</v>
      </c>
      <c r="E133" s="238" t="s">
        <v>350</v>
      </c>
      <c r="F133" s="147" t="s">
        <v>2359</v>
      </c>
      <c r="G133" s="143" t="s">
        <v>722</v>
      </c>
      <c r="H133" s="217" t="s">
        <v>257</v>
      </c>
    </row>
    <row r="134" spans="1:8" ht="15">
      <c r="A134" s="150" t="s">
        <v>330</v>
      </c>
      <c r="B134" s="150" t="s">
        <v>435</v>
      </c>
      <c r="C134" s="157" t="s">
        <v>723</v>
      </c>
      <c r="D134" s="245">
        <v>129</v>
      </c>
      <c r="E134" s="238" t="s">
        <v>330</v>
      </c>
      <c r="F134" s="147" t="s">
        <v>2360</v>
      </c>
      <c r="G134" s="143" t="s">
        <v>723</v>
      </c>
      <c r="H134" s="217" t="s">
        <v>147</v>
      </c>
    </row>
    <row r="135" spans="1:8" ht="28.5">
      <c r="A135" s="150" t="s">
        <v>332</v>
      </c>
      <c r="B135" s="150" t="s">
        <v>435</v>
      </c>
      <c r="C135" s="157" t="s">
        <v>724</v>
      </c>
      <c r="D135" s="245">
        <v>130</v>
      </c>
      <c r="E135" s="238" t="s">
        <v>332</v>
      </c>
      <c r="F135" s="147" t="s">
        <v>2361</v>
      </c>
      <c r="G135" s="143" t="s">
        <v>724</v>
      </c>
      <c r="H135" s="217" t="s">
        <v>888</v>
      </c>
    </row>
    <row r="136" spans="1:8" ht="28.5">
      <c r="A136" s="150" t="s">
        <v>2577</v>
      </c>
      <c r="B136" s="150" t="s">
        <v>2574</v>
      </c>
      <c r="C136" s="162" t="s">
        <v>2690</v>
      </c>
      <c r="D136" s="245">
        <v>131</v>
      </c>
      <c r="E136" s="238" t="s">
        <v>2577</v>
      </c>
      <c r="F136" s="147" t="s">
        <v>2677</v>
      </c>
      <c r="G136" s="147" t="s">
        <v>2690</v>
      </c>
      <c r="H136" s="217"/>
    </row>
    <row r="137" spans="1:8" ht="15">
      <c r="A137" s="150" t="s">
        <v>337</v>
      </c>
      <c r="B137" s="150" t="s">
        <v>438</v>
      </c>
      <c r="C137" s="157" t="s">
        <v>599</v>
      </c>
      <c r="D137" s="245">
        <v>132</v>
      </c>
      <c r="E137" s="238" t="s">
        <v>337</v>
      </c>
      <c r="F137" s="147" t="s">
        <v>2362</v>
      </c>
      <c r="G137" s="143" t="s">
        <v>599</v>
      </c>
      <c r="H137" s="217" t="s">
        <v>188</v>
      </c>
    </row>
    <row r="138" spans="1:8" ht="15">
      <c r="A138" s="150" t="s">
        <v>250</v>
      </c>
      <c r="B138" s="150" t="s">
        <v>436</v>
      </c>
      <c r="C138" s="157" t="s">
        <v>600</v>
      </c>
      <c r="D138" s="245">
        <v>133</v>
      </c>
      <c r="E138" s="238" t="s">
        <v>250</v>
      </c>
      <c r="F138" s="147" t="s">
        <v>663</v>
      </c>
      <c r="G138" s="143" t="s">
        <v>600</v>
      </c>
      <c r="H138" s="217" t="s">
        <v>889</v>
      </c>
    </row>
    <row r="139" spans="1:8" ht="28.5">
      <c r="A139" s="150" t="s">
        <v>787</v>
      </c>
      <c r="B139" s="150" t="s">
        <v>436</v>
      </c>
      <c r="C139" s="162" t="s">
        <v>865</v>
      </c>
      <c r="D139" s="245">
        <v>134</v>
      </c>
      <c r="E139" s="238" t="s">
        <v>787</v>
      </c>
      <c r="F139" s="147" t="s">
        <v>2363</v>
      </c>
      <c r="G139" s="147" t="s">
        <v>865</v>
      </c>
      <c r="H139" s="217" t="s">
        <v>811</v>
      </c>
    </row>
    <row r="140" spans="1:8" ht="28.5">
      <c r="A140" s="150" t="s">
        <v>788</v>
      </c>
      <c r="B140" s="150" t="s">
        <v>436</v>
      </c>
      <c r="C140" s="162" t="s">
        <v>864</v>
      </c>
      <c r="D140" s="245">
        <v>135</v>
      </c>
      <c r="E140" s="238" t="s">
        <v>788</v>
      </c>
      <c r="F140" s="147" t="s">
        <v>2364</v>
      </c>
      <c r="G140" s="147" t="s">
        <v>864</v>
      </c>
      <c r="H140" s="217" t="s">
        <v>810</v>
      </c>
    </row>
    <row r="141" spans="1:8" ht="42.75">
      <c r="A141" s="150" t="s">
        <v>2255</v>
      </c>
      <c r="B141" s="150" t="s">
        <v>436</v>
      </c>
      <c r="C141" s="162" t="s">
        <v>866</v>
      </c>
      <c r="D141" s="245">
        <v>136</v>
      </c>
      <c r="E141" s="238" t="s">
        <v>2255</v>
      </c>
      <c r="F141" s="147" t="s">
        <v>2667</v>
      </c>
      <c r="G141" s="147" t="s">
        <v>866</v>
      </c>
      <c r="H141" s="217" t="s">
        <v>812</v>
      </c>
    </row>
    <row r="142" spans="1:8" ht="28.5">
      <c r="A142" s="150" t="s">
        <v>806</v>
      </c>
      <c r="B142" s="150" t="s">
        <v>436</v>
      </c>
      <c r="C142" s="162" t="s">
        <v>867</v>
      </c>
      <c r="D142" s="245">
        <v>137</v>
      </c>
      <c r="E142" s="238" t="s">
        <v>806</v>
      </c>
      <c r="F142" s="147" t="s">
        <v>2365</v>
      </c>
      <c r="G142" s="147" t="s">
        <v>867</v>
      </c>
      <c r="H142" s="217" t="s">
        <v>813</v>
      </c>
    </row>
    <row r="143" spans="1:8" ht="28.5">
      <c r="A143" s="150" t="s">
        <v>406</v>
      </c>
      <c r="B143" s="150" t="s">
        <v>737</v>
      </c>
      <c r="C143" s="161" t="s">
        <v>703</v>
      </c>
      <c r="D143" s="245">
        <v>138</v>
      </c>
      <c r="E143" s="238" t="s">
        <v>406</v>
      </c>
      <c r="F143" s="147" t="s">
        <v>2366</v>
      </c>
      <c r="G143" s="143" t="s">
        <v>703</v>
      </c>
      <c r="H143" s="217" t="s">
        <v>705</v>
      </c>
    </row>
    <row r="144" spans="1:8" ht="28.5">
      <c r="A144" s="150" t="s">
        <v>2232</v>
      </c>
      <c r="B144" s="150" t="s">
        <v>436</v>
      </c>
      <c r="C144" s="157" t="s">
        <v>702</v>
      </c>
      <c r="D144" s="245">
        <v>139</v>
      </c>
      <c r="E144" s="238" t="s">
        <v>2232</v>
      </c>
      <c r="F144" s="147" t="s">
        <v>2549</v>
      </c>
      <c r="G144" s="144" t="s">
        <v>702</v>
      </c>
      <c r="H144" s="217" t="s">
        <v>918</v>
      </c>
    </row>
    <row r="145" spans="1:8" ht="15">
      <c r="A145" s="150" t="s">
        <v>2309</v>
      </c>
      <c r="B145" s="150"/>
      <c r="C145" s="162" t="s">
        <v>2487</v>
      </c>
      <c r="D145" s="245">
        <v>140</v>
      </c>
      <c r="E145" s="238" t="s">
        <v>2309</v>
      </c>
      <c r="F145" s="147" t="s">
        <v>2440</v>
      </c>
      <c r="G145" s="147" t="s">
        <v>2487</v>
      </c>
      <c r="H145" s="217"/>
    </row>
    <row r="146" spans="1:8" ht="15">
      <c r="A146" s="150" t="s">
        <v>443</v>
      </c>
      <c r="B146" s="150" t="s">
        <v>669</v>
      </c>
      <c r="C146" s="157" t="s">
        <v>758</v>
      </c>
      <c r="D146" s="245">
        <v>141</v>
      </c>
      <c r="E146" s="238" t="s">
        <v>443</v>
      </c>
      <c r="F146" s="147" t="s">
        <v>2530</v>
      </c>
      <c r="G146" s="143" t="s">
        <v>758</v>
      </c>
      <c r="H146" s="217" t="s">
        <v>223</v>
      </c>
    </row>
    <row r="147" spans="1:8" ht="15">
      <c r="A147" s="150" t="s">
        <v>335</v>
      </c>
      <c r="B147" s="150" t="s">
        <v>440</v>
      </c>
      <c r="C147" s="157" t="s">
        <v>725</v>
      </c>
      <c r="D147" s="245">
        <v>142</v>
      </c>
      <c r="E147" s="238" t="s">
        <v>335</v>
      </c>
      <c r="F147" s="147" t="s">
        <v>520</v>
      </c>
      <c r="G147" s="143" t="s">
        <v>725</v>
      </c>
      <c r="H147" s="217" t="s">
        <v>890</v>
      </c>
    </row>
    <row r="148" spans="1:8" ht="15">
      <c r="A148" s="150" t="s">
        <v>228</v>
      </c>
      <c r="B148" s="150" t="s">
        <v>438</v>
      </c>
      <c r="C148" s="157" t="s">
        <v>598</v>
      </c>
      <c r="D148" s="245">
        <v>143</v>
      </c>
      <c r="E148" s="238" t="s">
        <v>228</v>
      </c>
      <c r="F148" s="147" t="s">
        <v>2668</v>
      </c>
      <c r="G148" s="143" t="s">
        <v>598</v>
      </c>
      <c r="H148" s="217" t="s">
        <v>187</v>
      </c>
    </row>
    <row r="149" spans="1:8" ht="15">
      <c r="A149" s="150" t="s">
        <v>79</v>
      </c>
      <c r="B149" s="150" t="s">
        <v>438</v>
      </c>
      <c r="C149" s="157" t="s">
        <v>594</v>
      </c>
      <c r="D149" s="245">
        <v>144</v>
      </c>
      <c r="E149" s="238" t="s">
        <v>79</v>
      </c>
      <c r="F149" s="147" t="s">
        <v>467</v>
      </c>
      <c r="G149" s="143" t="s">
        <v>594</v>
      </c>
      <c r="H149" s="217" t="s">
        <v>80</v>
      </c>
    </row>
    <row r="150" spans="1:8" ht="15">
      <c r="A150" s="150" t="s">
        <v>376</v>
      </c>
      <c r="B150" s="150" t="s">
        <v>435</v>
      </c>
      <c r="C150" s="157" t="s">
        <v>759</v>
      </c>
      <c r="D150" s="245">
        <v>145</v>
      </c>
      <c r="E150" s="238" t="s">
        <v>112</v>
      </c>
      <c r="F150" s="147" t="s">
        <v>492</v>
      </c>
      <c r="G150" s="144" t="s">
        <v>759</v>
      </c>
      <c r="H150" s="217" t="s">
        <v>891</v>
      </c>
    </row>
    <row r="151" spans="1:8" ht="28.5">
      <c r="A151" s="150" t="s">
        <v>2594</v>
      </c>
      <c r="B151" s="150" t="s">
        <v>2586</v>
      </c>
      <c r="C151" s="162" t="s">
        <v>2642</v>
      </c>
      <c r="D151" s="245">
        <v>146</v>
      </c>
      <c r="E151" s="240" t="s">
        <v>2594</v>
      </c>
      <c r="F151" s="202" t="s">
        <v>2619</v>
      </c>
      <c r="G151" s="202" t="s">
        <v>2642</v>
      </c>
      <c r="H151" s="229"/>
    </row>
    <row r="152" spans="1:8" ht="28.5">
      <c r="A152" s="150" t="s">
        <v>2607</v>
      </c>
      <c r="B152" s="150" t="s">
        <v>2586</v>
      </c>
      <c r="C152" s="162" t="s">
        <v>2657</v>
      </c>
      <c r="D152" s="245">
        <v>147</v>
      </c>
      <c r="E152" s="240" t="s">
        <v>2607</v>
      </c>
      <c r="F152" s="202" t="s">
        <v>2633</v>
      </c>
      <c r="G152" s="202" t="s">
        <v>2657</v>
      </c>
      <c r="H152" s="229"/>
    </row>
    <row r="153" spans="1:8" ht="28.5">
      <c r="A153" s="150" t="s">
        <v>2256</v>
      </c>
      <c r="B153" s="150"/>
      <c r="C153" s="162" t="s">
        <v>2488</v>
      </c>
      <c r="D153" s="245">
        <v>148</v>
      </c>
      <c r="E153" s="238" t="s">
        <v>2256</v>
      </c>
      <c r="F153" s="147" t="s">
        <v>2367</v>
      </c>
      <c r="G153" s="147" t="s">
        <v>2488</v>
      </c>
      <c r="H153" s="217"/>
    </row>
    <row r="154" spans="1:8" ht="120">
      <c r="A154" s="150" t="s">
        <v>210</v>
      </c>
      <c r="B154" s="150" t="s">
        <v>435</v>
      </c>
      <c r="C154" s="157" t="s">
        <v>726</v>
      </c>
      <c r="D154" s="245">
        <v>149</v>
      </c>
      <c r="E154" s="238" t="s">
        <v>142</v>
      </c>
      <c r="F154" s="147" t="s">
        <v>2368</v>
      </c>
      <c r="G154" s="145" t="s">
        <v>726</v>
      </c>
      <c r="H154" s="217" t="s">
        <v>892</v>
      </c>
    </row>
    <row r="155" spans="1:8" ht="42.75">
      <c r="A155" s="150" t="s">
        <v>2591</v>
      </c>
      <c r="B155" s="150" t="s">
        <v>2586</v>
      </c>
      <c r="C155" s="162" t="s">
        <v>2639</v>
      </c>
      <c r="D155" s="245">
        <v>150</v>
      </c>
      <c r="E155" s="240" t="s">
        <v>2591</v>
      </c>
      <c r="F155" s="202" t="s">
        <v>2616</v>
      </c>
      <c r="G155" s="202" t="s">
        <v>2639</v>
      </c>
      <c r="H155" s="229"/>
    </row>
    <row r="156" spans="1:8" ht="42.75">
      <c r="A156" s="150" t="s">
        <v>209</v>
      </c>
      <c r="B156" s="150" t="s">
        <v>435</v>
      </c>
      <c r="C156" s="157" t="s">
        <v>760</v>
      </c>
      <c r="D156" s="245">
        <v>151</v>
      </c>
      <c r="E156" s="238" t="s">
        <v>145</v>
      </c>
      <c r="F156" s="147" t="s">
        <v>2369</v>
      </c>
      <c r="G156" s="143" t="s">
        <v>760</v>
      </c>
      <c r="H156" s="217" t="s">
        <v>146</v>
      </c>
    </row>
    <row r="157" spans="1:8" ht="28.5">
      <c r="A157" s="150" t="s">
        <v>155</v>
      </c>
      <c r="B157" s="150" t="s">
        <v>435</v>
      </c>
      <c r="C157" s="157" t="s">
        <v>727</v>
      </c>
      <c r="D157" s="245">
        <v>152</v>
      </c>
      <c r="E157" s="238" t="s">
        <v>155</v>
      </c>
      <c r="F157" s="147" t="s">
        <v>515</v>
      </c>
      <c r="G157" s="143" t="s">
        <v>727</v>
      </c>
      <c r="H157" s="217" t="s">
        <v>156</v>
      </c>
    </row>
    <row r="158" spans="1:8" ht="15">
      <c r="A158" s="150" t="s">
        <v>124</v>
      </c>
      <c r="B158" s="150" t="s">
        <v>435</v>
      </c>
      <c r="C158" s="157" t="s">
        <v>639</v>
      </c>
      <c r="D158" s="245">
        <v>153</v>
      </c>
      <c r="E158" s="238" t="s">
        <v>124</v>
      </c>
      <c r="F158" s="147" t="s">
        <v>496</v>
      </c>
      <c r="G158" s="145" t="s">
        <v>639</v>
      </c>
      <c r="H158" s="217" t="s">
        <v>123</v>
      </c>
    </row>
    <row r="159" spans="1:8" ht="15">
      <c r="A159" s="150" t="s">
        <v>174</v>
      </c>
      <c r="B159" s="150" t="s">
        <v>439</v>
      </c>
      <c r="C159" s="157" t="s">
        <v>761</v>
      </c>
      <c r="D159" s="245">
        <v>154</v>
      </c>
      <c r="E159" s="238" t="s">
        <v>174</v>
      </c>
      <c r="F159" s="147" t="s">
        <v>174</v>
      </c>
      <c r="G159" s="143" t="s">
        <v>761</v>
      </c>
      <c r="H159" s="217" t="s">
        <v>173</v>
      </c>
    </row>
    <row r="160" spans="1:8" ht="15">
      <c r="A160" s="150" t="s">
        <v>126</v>
      </c>
      <c r="B160" s="150" t="s">
        <v>435</v>
      </c>
      <c r="C160" s="157" t="s">
        <v>641</v>
      </c>
      <c r="D160" s="245">
        <v>155</v>
      </c>
      <c r="E160" s="238" t="s">
        <v>126</v>
      </c>
      <c r="F160" s="147" t="s">
        <v>497</v>
      </c>
      <c r="G160" s="145" t="s">
        <v>641</v>
      </c>
      <c r="H160" s="217" t="s">
        <v>125</v>
      </c>
    </row>
    <row r="161" spans="1:8" ht="15">
      <c r="A161" s="150" t="s">
        <v>177</v>
      </c>
      <c r="B161" s="150" t="s">
        <v>439</v>
      </c>
      <c r="C161" s="157" t="s">
        <v>762</v>
      </c>
      <c r="D161" s="245">
        <v>156</v>
      </c>
      <c r="E161" s="238" t="s">
        <v>177</v>
      </c>
      <c r="F161" s="147" t="s">
        <v>521</v>
      </c>
      <c r="G161" s="143" t="s">
        <v>762</v>
      </c>
      <c r="H161" s="217" t="s">
        <v>287</v>
      </c>
    </row>
    <row r="162" spans="1:8" ht="15">
      <c r="A162" s="150" t="s">
        <v>235</v>
      </c>
      <c r="B162" s="150" t="s">
        <v>439</v>
      </c>
      <c r="C162" s="157" t="s">
        <v>583</v>
      </c>
      <c r="D162" s="245">
        <v>157</v>
      </c>
      <c r="E162" s="238" t="s">
        <v>235</v>
      </c>
      <c r="F162" s="147" t="s">
        <v>526</v>
      </c>
      <c r="G162" s="143" t="s">
        <v>583</v>
      </c>
      <c r="H162" s="217" t="s">
        <v>240</v>
      </c>
    </row>
    <row r="163" spans="1:8" ht="15">
      <c r="A163" s="150" t="s">
        <v>227</v>
      </c>
      <c r="B163" s="150" t="s">
        <v>439</v>
      </c>
      <c r="C163" s="157" t="s">
        <v>580</v>
      </c>
      <c r="D163" s="245">
        <v>158</v>
      </c>
      <c r="E163" s="238" t="s">
        <v>227</v>
      </c>
      <c r="F163" s="147" t="s">
        <v>527</v>
      </c>
      <c r="G163" s="143" t="s">
        <v>580</v>
      </c>
      <c r="H163" s="217" t="s">
        <v>182</v>
      </c>
    </row>
    <row r="164" spans="1:8" ht="15">
      <c r="A164" s="150" t="s">
        <v>338</v>
      </c>
      <c r="B164" s="150" t="s">
        <v>439</v>
      </c>
      <c r="C164" s="157" t="s">
        <v>659</v>
      </c>
      <c r="D164" s="245">
        <v>159</v>
      </c>
      <c r="E164" s="238" t="s">
        <v>338</v>
      </c>
      <c r="F164" s="147" t="s">
        <v>2370</v>
      </c>
      <c r="G164" s="143" t="s">
        <v>659</v>
      </c>
      <c r="H164" s="217" t="s">
        <v>189</v>
      </c>
    </row>
    <row r="165" spans="1:8" ht="15">
      <c r="A165" s="150" t="s">
        <v>2253</v>
      </c>
      <c r="B165" s="150"/>
      <c r="C165" s="162" t="s">
        <v>2489</v>
      </c>
      <c r="D165" s="245">
        <v>160</v>
      </c>
      <c r="E165" s="238" t="s">
        <v>2253</v>
      </c>
      <c r="F165" s="147" t="s">
        <v>2441</v>
      </c>
      <c r="G165" s="147" t="s">
        <v>2489</v>
      </c>
      <c r="H165" s="217"/>
    </row>
    <row r="166" spans="1:8" ht="15">
      <c r="A166" s="150" t="s">
        <v>2254</v>
      </c>
      <c r="B166" s="150"/>
      <c r="C166" s="162" t="s">
        <v>2490</v>
      </c>
      <c r="D166" s="245">
        <v>161</v>
      </c>
      <c r="E166" s="238" t="s">
        <v>2254</v>
      </c>
      <c r="F166" s="147" t="s">
        <v>2442</v>
      </c>
      <c r="G166" s="147" t="s">
        <v>2490</v>
      </c>
      <c r="H166" s="217"/>
    </row>
    <row r="167" spans="1:8" ht="15">
      <c r="A167" s="150" t="s">
        <v>193</v>
      </c>
      <c r="B167" s="150" t="s">
        <v>439</v>
      </c>
      <c r="C167" s="157" t="s">
        <v>654</v>
      </c>
      <c r="D167" s="245">
        <v>162</v>
      </c>
      <c r="E167" s="238" t="s">
        <v>193</v>
      </c>
      <c r="F167" s="147" t="s">
        <v>2371</v>
      </c>
      <c r="G167" s="143" t="s">
        <v>654</v>
      </c>
      <c r="H167" s="217" t="s">
        <v>893</v>
      </c>
    </row>
    <row r="168" spans="1:8" ht="15">
      <c r="A168" s="150" t="s">
        <v>342</v>
      </c>
      <c r="B168" s="150" t="s">
        <v>439</v>
      </c>
      <c r="C168" s="157" t="s">
        <v>655</v>
      </c>
      <c r="D168" s="245">
        <v>163</v>
      </c>
      <c r="E168" s="238" t="s">
        <v>342</v>
      </c>
      <c r="F168" s="147" t="s">
        <v>2372</v>
      </c>
      <c r="G168" s="143" t="s">
        <v>655</v>
      </c>
      <c r="H168" s="217" t="s">
        <v>894</v>
      </c>
    </row>
    <row r="169" spans="1:8" ht="15">
      <c r="A169" s="150" t="s">
        <v>2262</v>
      </c>
      <c r="B169" s="150"/>
      <c r="C169" s="162" t="s">
        <v>2491</v>
      </c>
      <c r="D169" s="245">
        <v>164</v>
      </c>
      <c r="E169" s="238" t="s">
        <v>2262</v>
      </c>
      <c r="F169" s="147" t="s">
        <v>2443</v>
      </c>
      <c r="G169" s="147" t="s">
        <v>2491</v>
      </c>
      <c r="H169" s="217"/>
    </row>
    <row r="170" spans="1:8" ht="71.25">
      <c r="A170" s="150" t="s">
        <v>428</v>
      </c>
      <c r="B170" s="150" t="s">
        <v>440</v>
      </c>
      <c r="C170" s="157" t="s">
        <v>763</v>
      </c>
      <c r="D170" s="245">
        <v>165</v>
      </c>
      <c r="E170" s="238" t="s">
        <v>429</v>
      </c>
      <c r="F170" s="147" t="s">
        <v>519</v>
      </c>
      <c r="G170" s="143" t="s">
        <v>763</v>
      </c>
      <c r="H170" s="217" t="s">
        <v>895</v>
      </c>
    </row>
    <row r="171" spans="1:8" ht="28.5">
      <c r="A171" s="150" t="s">
        <v>213</v>
      </c>
      <c r="B171" s="150" t="s">
        <v>440</v>
      </c>
      <c r="C171" s="157" t="s">
        <v>764</v>
      </c>
      <c r="D171" s="245">
        <v>166</v>
      </c>
      <c r="E171" s="238" t="s">
        <v>213</v>
      </c>
      <c r="F171" s="147" t="s">
        <v>516</v>
      </c>
      <c r="G171" s="143" t="s">
        <v>764</v>
      </c>
      <c r="H171" s="217" t="s">
        <v>896</v>
      </c>
    </row>
    <row r="172" spans="1:8" ht="28.5">
      <c r="A172" s="150" t="s">
        <v>214</v>
      </c>
      <c r="B172" s="150" t="s">
        <v>440</v>
      </c>
      <c r="C172" s="157" t="s">
        <v>765</v>
      </c>
      <c r="D172" s="245">
        <v>167</v>
      </c>
      <c r="E172" s="238" t="s">
        <v>214</v>
      </c>
      <c r="F172" s="147" t="s">
        <v>517</v>
      </c>
      <c r="G172" s="143" t="s">
        <v>765</v>
      </c>
      <c r="H172" s="217" t="s">
        <v>897</v>
      </c>
    </row>
    <row r="173" spans="1:8" ht="15">
      <c r="A173" s="150" t="s">
        <v>314</v>
      </c>
      <c r="B173" s="150" t="s">
        <v>438</v>
      </c>
      <c r="C173" s="157" t="s">
        <v>624</v>
      </c>
      <c r="D173" s="245">
        <v>168</v>
      </c>
      <c r="E173" s="238" t="s">
        <v>314</v>
      </c>
      <c r="F173" s="147" t="s">
        <v>479</v>
      </c>
      <c r="G173" s="143" t="s">
        <v>624</v>
      </c>
      <c r="H173" s="217" t="s">
        <v>271</v>
      </c>
    </row>
    <row r="174" spans="1:8" ht="15">
      <c r="A174" s="150" t="s">
        <v>299</v>
      </c>
      <c r="B174" s="150" t="s">
        <v>438</v>
      </c>
      <c r="C174" s="157" t="s">
        <v>2542</v>
      </c>
      <c r="D174" s="245">
        <v>169</v>
      </c>
      <c r="E174" s="238" t="s">
        <v>299</v>
      </c>
      <c r="F174" s="147" t="s">
        <v>2544</v>
      </c>
      <c r="G174" s="143" t="s">
        <v>2542</v>
      </c>
      <c r="H174" s="217" t="s">
        <v>16</v>
      </c>
    </row>
    <row r="175" spans="1:8" ht="15">
      <c r="A175" s="150" t="s">
        <v>10</v>
      </c>
      <c r="B175" s="150" t="s">
        <v>433</v>
      </c>
      <c r="C175" s="157" t="s">
        <v>2492</v>
      </c>
      <c r="D175" s="245">
        <v>170</v>
      </c>
      <c r="E175" s="238" t="s">
        <v>10</v>
      </c>
      <c r="F175" s="147" t="s">
        <v>2669</v>
      </c>
      <c r="G175" s="143" t="s">
        <v>2492</v>
      </c>
      <c r="H175" s="217" t="s">
        <v>2315</v>
      </c>
    </row>
    <row r="176" spans="1:8" ht="199.5">
      <c r="A176" s="150" t="s">
        <v>2316</v>
      </c>
      <c r="B176" s="150"/>
      <c r="C176" s="162" t="s">
        <v>2493</v>
      </c>
      <c r="D176" s="245">
        <v>171</v>
      </c>
      <c r="E176" s="238" t="s">
        <v>2251</v>
      </c>
      <c r="F176" s="147" t="s">
        <v>2373</v>
      </c>
      <c r="G176" s="147" t="s">
        <v>2493</v>
      </c>
      <c r="H176" s="217"/>
    </row>
    <row r="177" spans="1:8" ht="15">
      <c r="A177" s="150" t="s">
        <v>297</v>
      </c>
      <c r="B177" s="150" t="s">
        <v>433</v>
      </c>
      <c r="C177" s="157" t="s">
        <v>2543</v>
      </c>
      <c r="D177" s="245">
        <v>172</v>
      </c>
      <c r="E177" s="238" t="s">
        <v>297</v>
      </c>
      <c r="F177" s="147" t="s">
        <v>2535</v>
      </c>
      <c r="G177" s="143" t="s">
        <v>2543</v>
      </c>
      <c r="H177" s="217" t="s">
        <v>14</v>
      </c>
    </row>
    <row r="178" spans="1:8" ht="15">
      <c r="A178" s="150" t="s">
        <v>64</v>
      </c>
      <c r="B178" s="150" t="s">
        <v>434</v>
      </c>
      <c r="C178" s="157" t="s">
        <v>571</v>
      </c>
      <c r="D178" s="245">
        <v>173</v>
      </c>
      <c r="E178" s="238" t="s">
        <v>64</v>
      </c>
      <c r="F178" s="147" t="s">
        <v>462</v>
      </c>
      <c r="G178" s="143" t="s">
        <v>571</v>
      </c>
      <c r="H178" s="217" t="s">
        <v>898</v>
      </c>
    </row>
    <row r="179" spans="1:8" ht="15">
      <c r="A179" s="150" t="s">
        <v>2261</v>
      </c>
      <c r="B179" s="150"/>
      <c r="C179" s="162" t="s">
        <v>2494</v>
      </c>
      <c r="D179" s="245">
        <v>174</v>
      </c>
      <c r="E179" s="238" t="s">
        <v>2261</v>
      </c>
      <c r="F179" s="147" t="s">
        <v>2444</v>
      </c>
      <c r="G179" s="147" t="s">
        <v>2494</v>
      </c>
      <c r="H179" s="217"/>
    </row>
    <row r="180" spans="1:8" ht="15">
      <c r="A180" s="150" t="s">
        <v>95</v>
      </c>
      <c r="B180" s="150" t="s">
        <v>439</v>
      </c>
      <c r="C180" s="157" t="s">
        <v>612</v>
      </c>
      <c r="D180" s="245">
        <v>175</v>
      </c>
      <c r="E180" s="238" t="s">
        <v>95</v>
      </c>
      <c r="F180" s="147" t="s">
        <v>95</v>
      </c>
      <c r="G180" s="143" t="s">
        <v>612</v>
      </c>
      <c r="H180" s="217" t="s">
        <v>96</v>
      </c>
    </row>
    <row r="181" spans="1:8" ht="15">
      <c r="A181" s="150" t="s">
        <v>63</v>
      </c>
      <c r="B181" s="150" t="s">
        <v>434</v>
      </c>
      <c r="C181" s="157" t="s">
        <v>570</v>
      </c>
      <c r="D181" s="245">
        <v>176</v>
      </c>
      <c r="E181" s="238" t="s">
        <v>63</v>
      </c>
      <c r="F181" s="147" t="s">
        <v>461</v>
      </c>
      <c r="G181" s="143" t="s">
        <v>570</v>
      </c>
      <c r="H181" s="217" t="s">
        <v>899</v>
      </c>
    </row>
    <row r="182" spans="1:8" ht="15">
      <c r="A182" s="150" t="s">
        <v>316</v>
      </c>
      <c r="B182" s="150" t="s">
        <v>438</v>
      </c>
      <c r="C182" s="157" t="s">
        <v>626</v>
      </c>
      <c r="D182" s="245">
        <v>177</v>
      </c>
      <c r="E182" s="238" t="s">
        <v>316</v>
      </c>
      <c r="F182" s="147" t="s">
        <v>480</v>
      </c>
      <c r="G182" s="143" t="s">
        <v>626</v>
      </c>
      <c r="H182" s="217" t="s">
        <v>273</v>
      </c>
    </row>
    <row r="183" spans="1:8" ht="15">
      <c r="A183" s="150" t="s">
        <v>168</v>
      </c>
      <c r="B183" s="150" t="s">
        <v>439</v>
      </c>
      <c r="C183" s="157" t="s">
        <v>575</v>
      </c>
      <c r="D183" s="245">
        <v>178</v>
      </c>
      <c r="E183" s="238" t="s">
        <v>168</v>
      </c>
      <c r="F183" s="147" t="s">
        <v>530</v>
      </c>
      <c r="G183" s="143" t="s">
        <v>575</v>
      </c>
      <c r="H183" s="217" t="s">
        <v>169</v>
      </c>
    </row>
    <row r="184" spans="1:8" ht="28.5">
      <c r="A184" s="150" t="s">
        <v>2222</v>
      </c>
      <c r="B184" s="150" t="s">
        <v>435</v>
      </c>
      <c r="C184" s="157" t="s">
        <v>2224</v>
      </c>
      <c r="D184" s="245">
        <v>179</v>
      </c>
      <c r="E184" s="238" t="s">
        <v>2222</v>
      </c>
      <c r="F184" s="147" t="s">
        <v>2374</v>
      </c>
      <c r="G184" s="143" t="s">
        <v>2224</v>
      </c>
      <c r="H184" s="217" t="s">
        <v>2223</v>
      </c>
    </row>
    <row r="185" spans="1:8" ht="15">
      <c r="A185" s="150" t="s">
        <v>17</v>
      </c>
      <c r="B185" s="150" t="s">
        <v>433</v>
      </c>
      <c r="C185" s="157" t="s">
        <v>544</v>
      </c>
      <c r="D185" s="245">
        <v>180</v>
      </c>
      <c r="E185" s="238" t="s">
        <v>17</v>
      </c>
      <c r="F185" s="147" t="s">
        <v>447</v>
      </c>
      <c r="G185" s="143" t="s">
        <v>544</v>
      </c>
      <c r="H185" s="217" t="s">
        <v>18</v>
      </c>
    </row>
    <row r="186" spans="1:8" ht="15">
      <c r="A186" s="150" t="s">
        <v>2297</v>
      </c>
      <c r="B186" s="150"/>
      <c r="C186" s="162" t="s">
        <v>2495</v>
      </c>
      <c r="D186" s="245">
        <v>181</v>
      </c>
      <c r="E186" s="238" t="s">
        <v>2297</v>
      </c>
      <c r="F186" s="147" t="s">
        <v>2445</v>
      </c>
      <c r="G186" s="147" t="s">
        <v>2495</v>
      </c>
      <c r="H186" s="217"/>
    </row>
    <row r="187" spans="1:8" ht="15">
      <c r="A187" s="150" t="s">
        <v>56</v>
      </c>
      <c r="B187" s="150" t="s">
        <v>434</v>
      </c>
      <c r="C187" s="157" t="s">
        <v>566</v>
      </c>
      <c r="D187" s="245">
        <v>182</v>
      </c>
      <c r="E187" s="238" t="s">
        <v>56</v>
      </c>
      <c r="F187" s="147" t="s">
        <v>460</v>
      </c>
      <c r="G187" s="143" t="s">
        <v>566</v>
      </c>
      <c r="H187" s="217" t="s">
        <v>57</v>
      </c>
    </row>
    <row r="188" spans="1:8" ht="15">
      <c r="A188" s="150" t="s">
        <v>2582</v>
      </c>
      <c r="B188" s="150" t="s">
        <v>2586</v>
      </c>
      <c r="C188" s="162" t="s">
        <v>2691</v>
      </c>
      <c r="D188" s="245">
        <v>183</v>
      </c>
      <c r="E188" s="240" t="s">
        <v>2582</v>
      </c>
      <c r="F188" s="147" t="s">
        <v>2680</v>
      </c>
      <c r="G188" s="147" t="s">
        <v>2691</v>
      </c>
      <c r="H188" s="229"/>
    </row>
    <row r="189" spans="1:8" ht="15">
      <c r="A189" s="150" t="s">
        <v>127</v>
      </c>
      <c r="B189" s="150" t="s">
        <v>435</v>
      </c>
      <c r="C189" s="157" t="s">
        <v>640</v>
      </c>
      <c r="D189" s="245">
        <v>184</v>
      </c>
      <c r="E189" s="238" t="s">
        <v>127</v>
      </c>
      <c r="F189" s="147" t="s">
        <v>498</v>
      </c>
      <c r="G189" s="145" t="s">
        <v>640</v>
      </c>
      <c r="H189" s="217" t="s">
        <v>128</v>
      </c>
    </row>
    <row r="190" spans="1:8" ht="15">
      <c r="A190" s="150" t="s">
        <v>317</v>
      </c>
      <c r="B190" s="150" t="s">
        <v>438</v>
      </c>
      <c r="C190" s="157" t="s">
        <v>627</v>
      </c>
      <c r="D190" s="245">
        <v>185</v>
      </c>
      <c r="E190" s="238" t="s">
        <v>317</v>
      </c>
      <c r="F190" s="147" t="s">
        <v>481</v>
      </c>
      <c r="G190" s="143" t="s">
        <v>627</v>
      </c>
      <c r="H190" s="217" t="s">
        <v>274</v>
      </c>
    </row>
    <row r="191" spans="1:8" ht="15">
      <c r="A191" s="150" t="s">
        <v>180</v>
      </c>
      <c r="B191" s="150" t="s">
        <v>439</v>
      </c>
      <c r="C191" s="157" t="s">
        <v>588</v>
      </c>
      <c r="D191" s="245">
        <v>186</v>
      </c>
      <c r="E191" s="238" t="s">
        <v>180</v>
      </c>
      <c r="F191" s="147" t="s">
        <v>180</v>
      </c>
      <c r="G191" s="143" t="s">
        <v>588</v>
      </c>
      <c r="H191" s="217" t="s">
        <v>288</v>
      </c>
    </row>
    <row r="192" spans="1:8" ht="15">
      <c r="A192" s="150" t="s">
        <v>180</v>
      </c>
      <c r="B192" s="150" t="s">
        <v>2586</v>
      </c>
      <c r="C192" s="162" t="s">
        <v>2654</v>
      </c>
      <c r="D192" s="245">
        <v>187</v>
      </c>
      <c r="E192" s="240" t="s">
        <v>180</v>
      </c>
      <c r="F192" s="202" t="s">
        <v>180</v>
      </c>
      <c r="G192" s="202" t="s">
        <v>2654</v>
      </c>
      <c r="H192" s="229"/>
    </row>
    <row r="193" spans="1:8" ht="15">
      <c r="A193" s="150" t="s">
        <v>2284</v>
      </c>
      <c r="B193" s="150"/>
      <c r="C193" s="162" t="s">
        <v>2496</v>
      </c>
      <c r="D193" s="245">
        <v>188</v>
      </c>
      <c r="E193" s="238" t="s">
        <v>2284</v>
      </c>
      <c r="F193" s="147" t="s">
        <v>2446</v>
      </c>
      <c r="G193" s="147" t="s">
        <v>2496</v>
      </c>
      <c r="H193" s="217"/>
    </row>
    <row r="194" spans="1:8" ht="15">
      <c r="A194" s="150" t="s">
        <v>2271</v>
      </c>
      <c r="B194" s="150"/>
      <c r="C194" s="162" t="s">
        <v>2497</v>
      </c>
      <c r="D194" s="245">
        <v>189</v>
      </c>
      <c r="E194" s="238" t="s">
        <v>2271</v>
      </c>
      <c r="F194" s="147" t="s">
        <v>2447</v>
      </c>
      <c r="G194" s="147" t="s">
        <v>2497</v>
      </c>
      <c r="H194" s="217"/>
    </row>
    <row r="195" spans="1:8" ht="15">
      <c r="A195" s="150" t="s">
        <v>341</v>
      </c>
      <c r="B195" s="150" t="s">
        <v>439</v>
      </c>
      <c r="C195" s="158" t="s">
        <v>658</v>
      </c>
      <c r="D195" s="245">
        <v>190</v>
      </c>
      <c r="E195" s="238" t="s">
        <v>341</v>
      </c>
      <c r="F195" s="151" t="s">
        <v>503</v>
      </c>
      <c r="G195" s="143" t="s">
        <v>658</v>
      </c>
      <c r="H195" s="217" t="s">
        <v>192</v>
      </c>
    </row>
    <row r="196" spans="1:8" ht="15">
      <c r="A196" s="150" t="s">
        <v>339</v>
      </c>
      <c r="B196" s="150" t="s">
        <v>439</v>
      </c>
      <c r="C196" s="157" t="s">
        <v>657</v>
      </c>
      <c r="D196" s="245">
        <v>191</v>
      </c>
      <c r="E196" s="238" t="s">
        <v>339</v>
      </c>
      <c r="F196" s="147" t="s">
        <v>2376</v>
      </c>
      <c r="G196" s="143" t="s">
        <v>657</v>
      </c>
      <c r="H196" s="217" t="s">
        <v>190</v>
      </c>
    </row>
    <row r="197" spans="1:8" ht="30">
      <c r="A197" s="150" t="s">
        <v>385</v>
      </c>
      <c r="B197" s="150" t="s">
        <v>432</v>
      </c>
      <c r="C197" s="157" t="s">
        <v>539</v>
      </c>
      <c r="D197" s="245">
        <v>192</v>
      </c>
      <c r="E197" s="238" t="s">
        <v>385</v>
      </c>
      <c r="F197" s="147" t="s">
        <v>2377</v>
      </c>
      <c r="G197" s="145" t="s">
        <v>539</v>
      </c>
      <c r="H197" s="217" t="s">
        <v>386</v>
      </c>
    </row>
    <row r="198" spans="1:8" ht="15">
      <c r="A198" s="150" t="s">
        <v>2305</v>
      </c>
      <c r="B198" s="150"/>
      <c r="C198" s="162" t="s">
        <v>2305</v>
      </c>
      <c r="D198" s="245">
        <v>193</v>
      </c>
      <c r="E198" s="238" t="s">
        <v>2305</v>
      </c>
      <c r="F198" s="147" t="s">
        <v>2448</v>
      </c>
      <c r="G198" s="147" t="s">
        <v>2305</v>
      </c>
      <c r="H198" s="217"/>
    </row>
    <row r="199" spans="1:8" ht="15">
      <c r="A199" s="150" t="s">
        <v>2276</v>
      </c>
      <c r="B199" s="150"/>
      <c r="C199" s="162" t="s">
        <v>2498</v>
      </c>
      <c r="D199" s="245">
        <v>194</v>
      </c>
      <c r="E199" s="238" t="s">
        <v>2276</v>
      </c>
      <c r="F199" s="147" t="s">
        <v>2449</v>
      </c>
      <c r="G199" s="147" t="s">
        <v>2498</v>
      </c>
      <c r="H199" s="217"/>
    </row>
    <row r="200" spans="1:8" ht="15">
      <c r="A200" s="150" t="s">
        <v>2275</v>
      </c>
      <c r="B200" s="150"/>
      <c r="C200" s="162" t="s">
        <v>2499</v>
      </c>
      <c r="D200" s="245">
        <v>195</v>
      </c>
      <c r="E200" s="238" t="s">
        <v>2275</v>
      </c>
      <c r="F200" s="147" t="s">
        <v>2450</v>
      </c>
      <c r="G200" s="147" t="s">
        <v>2499</v>
      </c>
      <c r="H200" s="217"/>
    </row>
    <row r="201" spans="1:8" ht="15">
      <c r="A201" s="150" t="s">
        <v>247</v>
      </c>
      <c r="B201" s="150" t="s">
        <v>439</v>
      </c>
      <c r="C201" s="159" t="s">
        <v>728</v>
      </c>
      <c r="D201" s="245">
        <v>196</v>
      </c>
      <c r="E201" s="238" t="s">
        <v>247</v>
      </c>
      <c r="F201" s="147" t="s">
        <v>529</v>
      </c>
      <c r="G201" s="145" t="s">
        <v>728</v>
      </c>
      <c r="H201" s="217" t="s">
        <v>900</v>
      </c>
    </row>
    <row r="202" spans="1:8" ht="15">
      <c r="A202" s="150" t="s">
        <v>349</v>
      </c>
      <c r="B202" s="150" t="s">
        <v>439</v>
      </c>
      <c r="C202" s="157" t="s">
        <v>653</v>
      </c>
      <c r="D202" s="245">
        <v>197</v>
      </c>
      <c r="E202" s="238" t="s">
        <v>349</v>
      </c>
      <c r="F202" s="147" t="s">
        <v>514</v>
      </c>
      <c r="G202" s="143" t="s">
        <v>653</v>
      </c>
      <c r="H202" s="217" t="s">
        <v>199</v>
      </c>
    </row>
    <row r="203" spans="1:8" ht="15">
      <c r="A203" s="150" t="s">
        <v>2286</v>
      </c>
      <c r="B203" s="150"/>
      <c r="C203" s="162" t="s">
        <v>2500</v>
      </c>
      <c r="D203" s="245">
        <v>198</v>
      </c>
      <c r="E203" s="238" t="s">
        <v>2286</v>
      </c>
      <c r="F203" s="147" t="s">
        <v>2451</v>
      </c>
      <c r="G203" s="147" t="s">
        <v>2500</v>
      </c>
      <c r="H203" s="217"/>
    </row>
    <row r="204" spans="1:8" ht="15">
      <c r="A204" s="150" t="s">
        <v>2585</v>
      </c>
      <c r="B204" s="150" t="s">
        <v>2586</v>
      </c>
      <c r="C204" s="162" t="s">
        <v>2692</v>
      </c>
      <c r="D204" s="245">
        <v>199</v>
      </c>
      <c r="E204" s="240" t="s">
        <v>2585</v>
      </c>
      <c r="F204" s="147" t="s">
        <v>2683</v>
      </c>
      <c r="G204" s="147" t="s">
        <v>2692</v>
      </c>
      <c r="H204" s="229"/>
    </row>
    <row r="205" spans="1:8" ht="15">
      <c r="A205" s="150" t="s">
        <v>302</v>
      </c>
      <c r="B205" s="150" t="s">
        <v>434</v>
      </c>
      <c r="C205" s="157" t="s">
        <v>573</v>
      </c>
      <c r="D205" s="245">
        <v>200</v>
      </c>
      <c r="E205" s="238" t="s">
        <v>302</v>
      </c>
      <c r="F205" s="147" t="s">
        <v>2536</v>
      </c>
      <c r="G205" s="143" t="s">
        <v>573</v>
      </c>
      <c r="H205" s="217" t="s">
        <v>263</v>
      </c>
    </row>
    <row r="206" spans="1:8" ht="15">
      <c r="A206" s="150" t="s">
        <v>2285</v>
      </c>
      <c r="B206" s="150"/>
      <c r="C206" s="162" t="s">
        <v>2501</v>
      </c>
      <c r="D206" s="245">
        <v>201</v>
      </c>
      <c r="E206" s="238" t="s">
        <v>2285</v>
      </c>
      <c r="F206" s="147" t="s">
        <v>2452</v>
      </c>
      <c r="G206" s="147" t="s">
        <v>2501</v>
      </c>
      <c r="H206" s="217"/>
    </row>
    <row r="207" spans="1:8" ht="15">
      <c r="A207" s="150" t="s">
        <v>67</v>
      </c>
      <c r="B207" s="150" t="s">
        <v>438</v>
      </c>
      <c r="C207" s="157" t="s">
        <v>577</v>
      </c>
      <c r="D207" s="245">
        <v>202</v>
      </c>
      <c r="E207" s="238" t="s">
        <v>67</v>
      </c>
      <c r="F207" s="147" t="s">
        <v>464</v>
      </c>
      <c r="G207" s="143" t="s">
        <v>577</v>
      </c>
      <c r="H207" s="217" t="s">
        <v>68</v>
      </c>
    </row>
    <row r="208" spans="1:8" ht="15">
      <c r="A208" s="150" t="s">
        <v>699</v>
      </c>
      <c r="B208" s="150" t="s">
        <v>669</v>
      </c>
      <c r="C208" s="157" t="s">
        <v>766</v>
      </c>
      <c r="D208" s="245">
        <v>203</v>
      </c>
      <c r="E208" s="238" t="s">
        <v>699</v>
      </c>
      <c r="F208" s="147" t="s">
        <v>2378</v>
      </c>
      <c r="G208" s="143" t="s">
        <v>766</v>
      </c>
      <c r="H208" s="217" t="s">
        <v>4</v>
      </c>
    </row>
    <row r="209" spans="1:8" ht="15">
      <c r="A209" s="150" t="s">
        <v>698</v>
      </c>
      <c r="B209" s="150" t="s">
        <v>668</v>
      </c>
      <c r="C209" s="157" t="s">
        <v>671</v>
      </c>
      <c r="D209" s="245">
        <v>204</v>
      </c>
      <c r="E209" s="238" t="s">
        <v>698</v>
      </c>
      <c r="F209" s="147" t="s">
        <v>2379</v>
      </c>
      <c r="G209" s="143" t="s">
        <v>671</v>
      </c>
      <c r="H209" s="217" t="s">
        <v>28</v>
      </c>
    </row>
    <row r="210" spans="1:8" ht="15">
      <c r="A210" s="150" t="s">
        <v>696</v>
      </c>
      <c r="B210" s="150" t="s">
        <v>667</v>
      </c>
      <c r="C210" s="157" t="s">
        <v>672</v>
      </c>
      <c r="D210" s="245">
        <v>205</v>
      </c>
      <c r="E210" s="238" t="s">
        <v>696</v>
      </c>
      <c r="F210" s="147" t="s">
        <v>2380</v>
      </c>
      <c r="G210" s="143" t="s">
        <v>672</v>
      </c>
      <c r="H210" s="217" t="s">
        <v>70</v>
      </c>
    </row>
    <row r="211" spans="1:8" ht="15">
      <c r="A211" s="150" t="s">
        <v>697</v>
      </c>
      <c r="B211" s="150" t="s">
        <v>666</v>
      </c>
      <c r="C211" s="157" t="s">
        <v>673</v>
      </c>
      <c r="D211" s="245">
        <v>206</v>
      </c>
      <c r="E211" s="238" t="s">
        <v>697</v>
      </c>
      <c r="F211" s="147" t="s">
        <v>2381</v>
      </c>
      <c r="G211" s="143" t="s">
        <v>673</v>
      </c>
      <c r="H211" s="217" t="s">
        <v>94</v>
      </c>
    </row>
    <row r="212" spans="1:8" ht="15">
      <c r="A212" s="150" t="s">
        <v>700</v>
      </c>
      <c r="B212" s="150" t="s">
        <v>665</v>
      </c>
      <c r="C212" s="157" t="s">
        <v>729</v>
      </c>
      <c r="D212" s="245">
        <v>207</v>
      </c>
      <c r="E212" s="238" t="s">
        <v>700</v>
      </c>
      <c r="F212" s="147" t="s">
        <v>2382</v>
      </c>
      <c r="G212" s="143" t="s">
        <v>729</v>
      </c>
      <c r="H212" s="217" t="s">
        <v>105</v>
      </c>
    </row>
    <row r="213" spans="1:8" ht="15">
      <c r="A213" s="150" t="s">
        <v>701</v>
      </c>
      <c r="B213" s="150" t="s">
        <v>664</v>
      </c>
      <c r="C213" s="157" t="s">
        <v>670</v>
      </c>
      <c r="D213" s="245">
        <v>208</v>
      </c>
      <c r="E213" s="238" t="s">
        <v>701</v>
      </c>
      <c r="F213" s="147" t="s">
        <v>2383</v>
      </c>
      <c r="G213" s="143" t="s">
        <v>670</v>
      </c>
      <c r="H213" s="217" t="s">
        <v>163</v>
      </c>
    </row>
    <row r="214" spans="1:8" ht="15">
      <c r="A214" s="150" t="s">
        <v>237</v>
      </c>
      <c r="B214" s="150" t="s">
        <v>439</v>
      </c>
      <c r="C214" s="157" t="s">
        <v>585</v>
      </c>
      <c r="D214" s="245">
        <v>209</v>
      </c>
      <c r="E214" s="238" t="s">
        <v>237</v>
      </c>
      <c r="F214" s="147" t="s">
        <v>528</v>
      </c>
      <c r="G214" s="143" t="s">
        <v>585</v>
      </c>
      <c r="H214" s="217" t="s">
        <v>241</v>
      </c>
    </row>
    <row r="215" spans="1:8" ht="42.75">
      <c r="A215" s="150" t="s">
        <v>204</v>
      </c>
      <c r="B215" s="150" t="s">
        <v>439</v>
      </c>
      <c r="C215" s="157" t="s">
        <v>606</v>
      </c>
      <c r="D215" s="245">
        <v>210</v>
      </c>
      <c r="E215" s="238" t="s">
        <v>306</v>
      </c>
      <c r="F215" s="147" t="s">
        <v>469</v>
      </c>
      <c r="G215" s="144" t="s">
        <v>606</v>
      </c>
      <c r="H215" s="217" t="s">
        <v>901</v>
      </c>
    </row>
    <row r="216" spans="1:8" ht="15">
      <c r="A216" s="150" t="s">
        <v>2570</v>
      </c>
      <c r="B216" s="150" t="s">
        <v>667</v>
      </c>
      <c r="C216" s="162" t="s">
        <v>2701</v>
      </c>
      <c r="D216" s="245">
        <v>211</v>
      </c>
      <c r="E216" s="239" t="s">
        <v>2571</v>
      </c>
      <c r="F216" s="147" t="s">
        <v>2700</v>
      </c>
      <c r="G216" s="147" t="s">
        <v>2701</v>
      </c>
      <c r="H216" s="229"/>
    </row>
    <row r="217" spans="1:8" ht="15">
      <c r="A217" s="150" t="s">
        <v>347</v>
      </c>
      <c r="B217" s="150" t="s">
        <v>439</v>
      </c>
      <c r="C217" s="157" t="s">
        <v>651</v>
      </c>
      <c r="D217" s="245">
        <v>212</v>
      </c>
      <c r="E217" s="238" t="s">
        <v>347</v>
      </c>
      <c r="F217" s="147" t="s">
        <v>512</v>
      </c>
      <c r="G217" s="143" t="s">
        <v>651</v>
      </c>
      <c r="H217" s="217" t="s">
        <v>196</v>
      </c>
    </row>
    <row r="218" spans="1:8" ht="15">
      <c r="A218" s="150" t="s">
        <v>129</v>
      </c>
      <c r="B218" s="150" t="s">
        <v>435</v>
      </c>
      <c r="C218" s="157" t="s">
        <v>642</v>
      </c>
      <c r="D218" s="245">
        <v>213</v>
      </c>
      <c r="E218" s="238" t="s">
        <v>129</v>
      </c>
      <c r="F218" s="147" t="s">
        <v>499</v>
      </c>
      <c r="G218" s="145" t="s">
        <v>642</v>
      </c>
      <c r="H218" s="217" t="s">
        <v>130</v>
      </c>
    </row>
    <row r="219" spans="1:8" ht="15">
      <c r="A219" s="150" t="s">
        <v>90</v>
      </c>
      <c r="B219" s="150" t="s">
        <v>438</v>
      </c>
      <c r="C219" s="157" t="s">
        <v>608</v>
      </c>
      <c r="D219" s="245">
        <v>214</v>
      </c>
      <c r="E219" s="238" t="s">
        <v>90</v>
      </c>
      <c r="F219" s="147" t="s">
        <v>470</v>
      </c>
      <c r="G219" s="144" t="s">
        <v>608</v>
      </c>
      <c r="H219" s="217" t="s">
        <v>91</v>
      </c>
    </row>
    <row r="220" spans="1:8" ht="15">
      <c r="A220" s="150" t="s">
        <v>52</v>
      </c>
      <c r="B220" s="150" t="s">
        <v>439</v>
      </c>
      <c r="C220" s="157" t="s">
        <v>564</v>
      </c>
      <c r="D220" s="245">
        <v>215</v>
      </c>
      <c r="E220" s="238" t="s">
        <v>52</v>
      </c>
      <c r="F220" s="147" t="s">
        <v>459</v>
      </c>
      <c r="G220" s="143" t="s">
        <v>564</v>
      </c>
      <c r="H220" s="217" t="s">
        <v>53</v>
      </c>
    </row>
    <row r="221" spans="1:8" ht="15">
      <c r="A221" s="150" t="s">
        <v>50</v>
      </c>
      <c r="B221" s="150" t="s">
        <v>434</v>
      </c>
      <c r="C221" s="157" t="s">
        <v>563</v>
      </c>
      <c r="D221" s="245">
        <v>216</v>
      </c>
      <c r="E221" s="238" t="s">
        <v>50</v>
      </c>
      <c r="F221" s="147" t="s">
        <v>458</v>
      </c>
      <c r="G221" s="143" t="s">
        <v>563</v>
      </c>
      <c r="H221" s="217" t="s">
        <v>51</v>
      </c>
    </row>
    <row r="222" spans="1:8" ht="15">
      <c r="A222" s="150" t="s">
        <v>184</v>
      </c>
      <c r="B222" s="150" t="s">
        <v>436</v>
      </c>
      <c r="C222" s="157" t="s">
        <v>595</v>
      </c>
      <c r="D222" s="245">
        <v>217</v>
      </c>
      <c r="E222" s="238" t="s">
        <v>184</v>
      </c>
      <c r="F222" s="147" t="s">
        <v>486</v>
      </c>
      <c r="G222" s="143" t="s">
        <v>595</v>
      </c>
      <c r="H222" s="217" t="s">
        <v>289</v>
      </c>
    </row>
    <row r="223" spans="1:8" ht="128.25">
      <c r="A223" s="150" t="s">
        <v>206</v>
      </c>
      <c r="B223" s="150" t="s">
        <v>436</v>
      </c>
      <c r="C223" s="157" t="s">
        <v>767</v>
      </c>
      <c r="D223" s="245">
        <v>218</v>
      </c>
      <c r="E223" s="238" t="s">
        <v>364</v>
      </c>
      <c r="F223" s="147" t="s">
        <v>2384</v>
      </c>
      <c r="G223" s="143" t="s">
        <v>767</v>
      </c>
      <c r="H223" s="217" t="s">
        <v>902</v>
      </c>
    </row>
    <row r="224" spans="1:8" ht="57">
      <c r="A224" s="150" t="s">
        <v>410</v>
      </c>
      <c r="B224" s="150" t="s">
        <v>738</v>
      </c>
      <c r="C224" s="157" t="s">
        <v>704</v>
      </c>
      <c r="D224" s="245">
        <v>219</v>
      </c>
      <c r="E224" s="238" t="s">
        <v>410</v>
      </c>
      <c r="F224" s="147" t="s">
        <v>2385</v>
      </c>
      <c r="G224" s="143" t="s">
        <v>704</v>
      </c>
      <c r="H224" s="217" t="s">
        <v>706</v>
      </c>
    </row>
    <row r="225" spans="1:8" ht="42.75">
      <c r="A225" s="150" t="s">
        <v>359</v>
      </c>
      <c r="B225" s="150" t="s">
        <v>441</v>
      </c>
      <c r="C225" s="157" t="s">
        <v>768</v>
      </c>
      <c r="D225" s="245">
        <v>220</v>
      </c>
      <c r="E225" s="238" t="s">
        <v>355</v>
      </c>
      <c r="F225" s="147" t="s">
        <v>2386</v>
      </c>
      <c r="G225" s="143" t="s">
        <v>768</v>
      </c>
      <c r="H225" s="217" t="s">
        <v>903</v>
      </c>
    </row>
    <row r="226" spans="1:8" ht="57">
      <c r="A226" s="150" t="s">
        <v>2612</v>
      </c>
      <c r="B226" s="150" t="s">
        <v>2586</v>
      </c>
      <c r="C226" s="162" t="s">
        <v>2647</v>
      </c>
      <c r="D226" s="245">
        <v>221</v>
      </c>
      <c r="E226" s="240" t="s">
        <v>2599</v>
      </c>
      <c r="F226" s="202" t="s">
        <v>2624</v>
      </c>
      <c r="G226" s="202" t="s">
        <v>2647</v>
      </c>
      <c r="H226" s="229"/>
    </row>
    <row r="227" spans="1:8" ht="28.5">
      <c r="A227" s="150" t="s">
        <v>2237</v>
      </c>
      <c r="B227" s="150"/>
      <c r="C227" s="162" t="s">
        <v>2502</v>
      </c>
      <c r="D227" s="245">
        <v>222</v>
      </c>
      <c r="E227" s="238" t="s">
        <v>2237</v>
      </c>
      <c r="F227" s="147" t="s">
        <v>2387</v>
      </c>
      <c r="G227" s="147" t="s">
        <v>2502</v>
      </c>
      <c r="H227" s="217"/>
    </row>
    <row r="228" spans="1:8" ht="71.25">
      <c r="A228" s="150" t="s">
        <v>356</v>
      </c>
      <c r="B228" s="150" t="s">
        <v>438</v>
      </c>
      <c r="C228" s="157" t="s">
        <v>611</v>
      </c>
      <c r="D228" s="245">
        <v>223</v>
      </c>
      <c r="E228" s="238" t="s">
        <v>104</v>
      </c>
      <c r="F228" s="147" t="s">
        <v>2670</v>
      </c>
      <c r="G228" s="143" t="s">
        <v>611</v>
      </c>
      <c r="H228" s="217" t="s">
        <v>904</v>
      </c>
    </row>
    <row r="229" spans="1:8" ht="99.75">
      <c r="A229" s="150" t="s">
        <v>205</v>
      </c>
      <c r="B229" s="150" t="s">
        <v>438</v>
      </c>
      <c r="C229" s="157" t="s">
        <v>769</v>
      </c>
      <c r="D229" s="245">
        <v>224</v>
      </c>
      <c r="E229" s="238" t="s">
        <v>307</v>
      </c>
      <c r="F229" s="147" t="s">
        <v>2388</v>
      </c>
      <c r="G229" s="143" t="s">
        <v>769</v>
      </c>
      <c r="H229" s="217" t="s">
        <v>905</v>
      </c>
    </row>
    <row r="230" spans="1:8" ht="57">
      <c r="A230" s="150" t="s">
        <v>212</v>
      </c>
      <c r="B230" s="150" t="s">
        <v>440</v>
      </c>
      <c r="C230" s="157" t="s">
        <v>647</v>
      </c>
      <c r="D230" s="245">
        <v>225</v>
      </c>
      <c r="E230" s="238" t="s">
        <v>333</v>
      </c>
      <c r="F230" s="147" t="s">
        <v>2389</v>
      </c>
      <c r="G230" s="143" t="s">
        <v>647</v>
      </c>
      <c r="H230" s="217" t="s">
        <v>906</v>
      </c>
    </row>
    <row r="231" spans="1:8" ht="28.5">
      <c r="A231" s="150" t="s">
        <v>2313</v>
      </c>
      <c r="B231" s="150"/>
      <c r="C231" s="162" t="s">
        <v>2503</v>
      </c>
      <c r="D231" s="245">
        <v>226</v>
      </c>
      <c r="E231" s="238" t="s">
        <v>2313</v>
      </c>
      <c r="F231" s="147" t="s">
        <v>2390</v>
      </c>
      <c r="G231" s="147" t="s">
        <v>2503</v>
      </c>
      <c r="H231" s="217"/>
    </row>
    <row r="232" spans="1:8" ht="28.5">
      <c r="A232" s="150" t="s">
        <v>303</v>
      </c>
      <c r="B232" s="150" t="s">
        <v>434</v>
      </c>
      <c r="C232" s="157" t="s">
        <v>2503</v>
      </c>
      <c r="D232" s="245">
        <v>227</v>
      </c>
      <c r="E232" s="238" t="s">
        <v>303</v>
      </c>
      <c r="F232" s="147" t="s">
        <v>463</v>
      </c>
      <c r="G232" s="143" t="s">
        <v>2503</v>
      </c>
      <c r="H232" s="217" t="s">
        <v>66</v>
      </c>
    </row>
    <row r="233" spans="1:8" ht="30">
      <c r="A233" s="150" t="s">
        <v>2312</v>
      </c>
      <c r="B233" s="150"/>
      <c r="C233" s="162" t="s">
        <v>2504</v>
      </c>
      <c r="D233" s="245">
        <v>228</v>
      </c>
      <c r="E233" s="241" t="s">
        <v>2312</v>
      </c>
      <c r="F233" s="147" t="s">
        <v>2391</v>
      </c>
      <c r="G233" s="147" t="s">
        <v>2504</v>
      </c>
      <c r="H233" s="217"/>
    </row>
    <row r="234" spans="1:8" ht="15">
      <c r="A234" s="150" t="s">
        <v>2608</v>
      </c>
      <c r="B234" s="150" t="s">
        <v>2586</v>
      </c>
      <c r="C234" s="162" t="s">
        <v>2658</v>
      </c>
      <c r="D234" s="245">
        <v>229</v>
      </c>
      <c r="E234" s="240" t="s">
        <v>2608</v>
      </c>
      <c r="F234" s="202" t="s">
        <v>2634</v>
      </c>
      <c r="G234" s="202" t="s">
        <v>2658</v>
      </c>
      <c r="H234" s="229"/>
    </row>
    <row r="235" spans="1:8" ht="42.75">
      <c r="A235" s="150" t="s">
        <v>217</v>
      </c>
      <c r="B235" s="150" t="s">
        <v>433</v>
      </c>
      <c r="C235" s="157" t="s">
        <v>552</v>
      </c>
      <c r="D235" s="245">
        <v>230</v>
      </c>
      <c r="E235" s="238" t="s">
        <v>216</v>
      </c>
      <c r="F235" s="147" t="s">
        <v>2392</v>
      </c>
      <c r="G235" s="143" t="s">
        <v>552</v>
      </c>
      <c r="H235" s="217" t="s">
        <v>256</v>
      </c>
    </row>
    <row r="236" spans="1:8" ht="28.5">
      <c r="A236" s="150" t="s">
        <v>69</v>
      </c>
      <c r="B236" s="150" t="s">
        <v>434</v>
      </c>
      <c r="C236" s="157" t="s">
        <v>578</v>
      </c>
      <c r="D236" s="245">
        <v>231</v>
      </c>
      <c r="E236" s="238" t="s">
        <v>69</v>
      </c>
      <c r="F236" s="147" t="s">
        <v>2393</v>
      </c>
      <c r="G236" s="143" t="s">
        <v>578</v>
      </c>
      <c r="H236" s="217" t="s">
        <v>264</v>
      </c>
    </row>
    <row r="237" spans="1:8" ht="15">
      <c r="A237" s="150" t="s">
        <v>83</v>
      </c>
      <c r="B237" s="150" t="s">
        <v>438</v>
      </c>
      <c r="C237" s="157" t="s">
        <v>602</v>
      </c>
      <c r="D237" s="245">
        <v>232</v>
      </c>
      <c r="E237" s="238" t="s">
        <v>83</v>
      </c>
      <c r="F237" s="147" t="s">
        <v>468</v>
      </c>
      <c r="G237" s="143" t="s">
        <v>602</v>
      </c>
      <c r="H237" s="217" t="s">
        <v>84</v>
      </c>
    </row>
    <row r="238" spans="1:8" ht="15">
      <c r="A238" s="150" t="s">
        <v>85</v>
      </c>
      <c r="B238" s="150" t="s">
        <v>438</v>
      </c>
      <c r="C238" s="157" t="s">
        <v>603</v>
      </c>
      <c r="D238" s="245">
        <v>233</v>
      </c>
      <c r="E238" s="238" t="s">
        <v>85</v>
      </c>
      <c r="F238" s="147" t="s">
        <v>2394</v>
      </c>
      <c r="G238" s="143" t="s">
        <v>603</v>
      </c>
      <c r="H238" s="217" t="s">
        <v>86</v>
      </c>
    </row>
    <row r="239" spans="1:8" ht="15">
      <c r="A239" s="150" t="s">
        <v>2287</v>
      </c>
      <c r="B239" s="150"/>
      <c r="C239" s="162" t="s">
        <v>2505</v>
      </c>
      <c r="D239" s="245">
        <v>234</v>
      </c>
      <c r="E239" s="238" t="s">
        <v>2287</v>
      </c>
      <c r="F239" s="147" t="s">
        <v>2453</v>
      </c>
      <c r="G239" s="147" t="s">
        <v>2505</v>
      </c>
      <c r="H239" s="217"/>
    </row>
    <row r="240" spans="1:8" ht="15">
      <c r="A240" s="150" t="s">
        <v>236</v>
      </c>
      <c r="B240" s="150" t="s">
        <v>439</v>
      </c>
      <c r="C240" s="157" t="s">
        <v>584</v>
      </c>
      <c r="D240" s="245">
        <v>235</v>
      </c>
      <c r="E240" s="238" t="s">
        <v>236</v>
      </c>
      <c r="F240" s="147" t="s">
        <v>2395</v>
      </c>
      <c r="G240" s="143" t="s">
        <v>584</v>
      </c>
      <c r="H240" s="217" t="s">
        <v>183</v>
      </c>
    </row>
    <row r="241" spans="1:8" ht="15">
      <c r="A241" s="150" t="s">
        <v>6</v>
      </c>
      <c r="B241" s="150" t="s">
        <v>433</v>
      </c>
      <c r="C241" s="157" t="s">
        <v>540</v>
      </c>
      <c r="D241" s="245">
        <v>236</v>
      </c>
      <c r="E241" s="238" t="s">
        <v>6</v>
      </c>
      <c r="F241" s="147" t="s">
        <v>446</v>
      </c>
      <c r="G241" s="143" t="s">
        <v>540</v>
      </c>
      <c r="H241" s="217" t="s">
        <v>5</v>
      </c>
    </row>
    <row r="242" spans="1:8" ht="15">
      <c r="A242" s="150" t="s">
        <v>324</v>
      </c>
      <c r="B242" s="150" t="s">
        <v>436</v>
      </c>
      <c r="C242" s="157" t="s">
        <v>633</v>
      </c>
      <c r="D242" s="245">
        <v>237</v>
      </c>
      <c r="E242" s="238" t="s">
        <v>324</v>
      </c>
      <c r="F242" s="147" t="s">
        <v>2396</v>
      </c>
      <c r="G242" s="143" t="s">
        <v>633</v>
      </c>
      <c r="H242" s="217" t="s">
        <v>283</v>
      </c>
    </row>
    <row r="243" spans="1:8" ht="99.75">
      <c r="A243" s="150" t="s">
        <v>394</v>
      </c>
      <c r="B243" s="150" t="s">
        <v>432</v>
      </c>
      <c r="C243" s="157" t="s">
        <v>770</v>
      </c>
      <c r="D243" s="245">
        <v>238</v>
      </c>
      <c r="E243" s="238" t="s">
        <v>395</v>
      </c>
      <c r="F243" s="147" t="s">
        <v>2671</v>
      </c>
      <c r="G243" s="143" t="s">
        <v>770</v>
      </c>
      <c r="H243" s="217" t="s">
        <v>907</v>
      </c>
    </row>
    <row r="244" spans="1:8" ht="15">
      <c r="A244" s="150" t="s">
        <v>343</v>
      </c>
      <c r="B244" s="150" t="s">
        <v>439</v>
      </c>
      <c r="C244" s="157" t="s">
        <v>660</v>
      </c>
      <c r="D244" s="245">
        <v>239</v>
      </c>
      <c r="E244" s="238" t="s">
        <v>343</v>
      </c>
      <c r="F244" s="147" t="s">
        <v>523</v>
      </c>
      <c r="G244" s="143" t="s">
        <v>660</v>
      </c>
      <c r="H244" s="217" t="s">
        <v>194</v>
      </c>
    </row>
    <row r="245" spans="1:8" ht="15">
      <c r="A245" s="150" t="s">
        <v>2600</v>
      </c>
      <c r="B245" s="150" t="s">
        <v>2586</v>
      </c>
      <c r="C245" s="162" t="s">
        <v>2648</v>
      </c>
      <c r="D245" s="245">
        <v>240</v>
      </c>
      <c r="E245" s="240" t="s">
        <v>2600</v>
      </c>
      <c r="F245" s="202" t="s">
        <v>2625</v>
      </c>
      <c r="G245" s="202" t="s">
        <v>2648</v>
      </c>
      <c r="H245" s="229"/>
    </row>
    <row r="246" spans="1:8" ht="15">
      <c r="A246" s="150" t="s">
        <v>295</v>
      </c>
      <c r="B246" s="150" t="s">
        <v>433</v>
      </c>
      <c r="C246" s="157" t="s">
        <v>2538</v>
      </c>
      <c r="D246" s="245">
        <v>241</v>
      </c>
      <c r="E246" s="238" t="s">
        <v>295</v>
      </c>
      <c r="F246" s="147" t="s">
        <v>2537</v>
      </c>
      <c r="G246" s="143" t="s">
        <v>2538</v>
      </c>
      <c r="H246" s="217" t="s">
        <v>12</v>
      </c>
    </row>
    <row r="247" spans="1:8" ht="15">
      <c r="A247" s="150" t="s">
        <v>102</v>
      </c>
      <c r="B247" s="150" t="s">
        <v>437</v>
      </c>
      <c r="C247" s="157" t="s">
        <v>613</v>
      </c>
      <c r="D247" s="245">
        <v>242</v>
      </c>
      <c r="E247" s="238" t="s">
        <v>102</v>
      </c>
      <c r="F247" s="147" t="s">
        <v>525</v>
      </c>
      <c r="G247" s="143" t="s">
        <v>613</v>
      </c>
      <c r="H247" s="217" t="s">
        <v>281</v>
      </c>
    </row>
    <row r="248" spans="1:8" ht="15">
      <c r="A248" s="150" t="s">
        <v>2308</v>
      </c>
      <c r="B248" s="150"/>
      <c r="C248" s="162" t="s">
        <v>2506</v>
      </c>
      <c r="D248" s="245">
        <v>243</v>
      </c>
      <c r="E248" s="238" t="s">
        <v>2308</v>
      </c>
      <c r="F248" s="147" t="s">
        <v>2454</v>
      </c>
      <c r="G248" s="147" t="s">
        <v>2506</v>
      </c>
      <c r="H248" s="217"/>
    </row>
    <row r="249" spans="1:8" ht="15">
      <c r="A249" s="150" t="s">
        <v>391</v>
      </c>
      <c r="B249" s="150" t="s">
        <v>432</v>
      </c>
      <c r="C249" s="157" t="s">
        <v>537</v>
      </c>
      <c r="D249" s="245">
        <v>244</v>
      </c>
      <c r="E249" s="238" t="s">
        <v>391</v>
      </c>
      <c r="F249" s="147" t="s">
        <v>2397</v>
      </c>
      <c r="G249" s="143" t="s">
        <v>537</v>
      </c>
      <c r="H249" s="217" t="s">
        <v>381</v>
      </c>
    </row>
    <row r="250" spans="1:8" ht="15">
      <c r="A250" s="150" t="s">
        <v>2239</v>
      </c>
      <c r="B250" s="150"/>
      <c r="C250" s="162" t="s">
        <v>2507</v>
      </c>
      <c r="D250" s="245">
        <v>245</v>
      </c>
      <c r="E250" s="238" t="s">
        <v>2239</v>
      </c>
      <c r="F250" s="147" t="s">
        <v>2398</v>
      </c>
      <c r="G250" s="147" t="s">
        <v>2507</v>
      </c>
      <c r="H250" s="217"/>
    </row>
    <row r="251" spans="1:8" ht="15">
      <c r="A251" s="150" t="s">
        <v>344</v>
      </c>
      <c r="B251" s="150" t="s">
        <v>439</v>
      </c>
      <c r="C251" s="157" t="s">
        <v>661</v>
      </c>
      <c r="D251" s="245">
        <v>246</v>
      </c>
      <c r="E251" s="238" t="s">
        <v>344</v>
      </c>
      <c r="F251" s="147" t="s">
        <v>524</v>
      </c>
      <c r="G251" s="143" t="s">
        <v>661</v>
      </c>
      <c r="H251" s="217" t="s">
        <v>189</v>
      </c>
    </row>
    <row r="252" spans="1:8" ht="15">
      <c r="A252" s="150" t="s">
        <v>152</v>
      </c>
      <c r="B252" s="150" t="s">
        <v>435</v>
      </c>
      <c r="C252" s="157" t="s">
        <v>730</v>
      </c>
      <c r="D252" s="245">
        <v>247</v>
      </c>
      <c r="E252" s="238" t="s">
        <v>152</v>
      </c>
      <c r="F252" s="147" t="s">
        <v>509</v>
      </c>
      <c r="G252" s="143" t="s">
        <v>730</v>
      </c>
      <c r="H252" s="217" t="s">
        <v>153</v>
      </c>
    </row>
    <row r="253" spans="1:8" ht="15">
      <c r="A253" s="150" t="s">
        <v>2605</v>
      </c>
      <c r="B253" s="150" t="s">
        <v>2586</v>
      </c>
      <c r="C253" s="162" t="s">
        <v>2655</v>
      </c>
      <c r="D253" s="245">
        <v>248</v>
      </c>
      <c r="E253" s="240" t="s">
        <v>2605</v>
      </c>
      <c r="F253" s="202" t="s">
        <v>2631</v>
      </c>
      <c r="G253" s="202" t="s">
        <v>2655</v>
      </c>
      <c r="H253" s="229"/>
    </row>
    <row r="254" spans="1:8" ht="15">
      <c r="A254" s="150" t="s">
        <v>2583</v>
      </c>
      <c r="B254" s="150" t="s">
        <v>2586</v>
      </c>
      <c r="C254" s="162" t="s">
        <v>2693</v>
      </c>
      <c r="D254" s="245">
        <v>249</v>
      </c>
      <c r="E254" s="240" t="s">
        <v>2583</v>
      </c>
      <c r="F254" s="147" t="s">
        <v>2681</v>
      </c>
      <c r="G254" s="147" t="s">
        <v>2693</v>
      </c>
      <c r="H254" s="229"/>
    </row>
    <row r="255" spans="1:8" ht="15">
      <c r="A255" s="150" t="s">
        <v>783</v>
      </c>
      <c r="B255" s="150" t="s">
        <v>785</v>
      </c>
      <c r="C255" s="162" t="s">
        <v>863</v>
      </c>
      <c r="D255" s="245">
        <v>250</v>
      </c>
      <c r="E255" s="238" t="s">
        <v>783</v>
      </c>
      <c r="F255" s="147" t="s">
        <v>808</v>
      </c>
      <c r="G255" s="147" t="s">
        <v>863</v>
      </c>
      <c r="H255" s="217" t="s">
        <v>794</v>
      </c>
    </row>
    <row r="256" spans="1:8" ht="15">
      <c r="A256" s="150" t="s">
        <v>2264</v>
      </c>
      <c r="B256" s="150"/>
      <c r="C256" s="162" t="s">
        <v>2508</v>
      </c>
      <c r="D256" s="245">
        <v>251</v>
      </c>
      <c r="E256" s="238" t="s">
        <v>2264</v>
      </c>
      <c r="F256" s="147" t="s">
        <v>2455</v>
      </c>
      <c r="G256" s="147" t="s">
        <v>2508</v>
      </c>
      <c r="H256" s="217"/>
    </row>
    <row r="257" spans="1:8" ht="15">
      <c r="A257" s="150" t="s">
        <v>348</v>
      </c>
      <c r="B257" s="150" t="s">
        <v>439</v>
      </c>
      <c r="C257" s="157" t="s">
        <v>652</v>
      </c>
      <c r="D257" s="245">
        <v>252</v>
      </c>
      <c r="E257" s="238" t="s">
        <v>348</v>
      </c>
      <c r="F257" s="147" t="s">
        <v>513</v>
      </c>
      <c r="G257" s="143" t="s">
        <v>652</v>
      </c>
      <c r="H257" s="217" t="s">
        <v>198</v>
      </c>
    </row>
    <row r="258" spans="1:8" ht="15">
      <c r="A258" s="150" t="s">
        <v>2294</v>
      </c>
      <c r="B258" s="150"/>
      <c r="C258" s="162" t="s">
        <v>2511</v>
      </c>
      <c r="D258" s="245">
        <v>253</v>
      </c>
      <c r="E258" s="238" t="s">
        <v>2294</v>
      </c>
      <c r="F258" s="147" t="s">
        <v>2456</v>
      </c>
      <c r="G258" s="147" t="s">
        <v>2511</v>
      </c>
      <c r="H258" s="217"/>
    </row>
    <row r="259" spans="1:8" ht="15">
      <c r="A259" s="150" t="s">
        <v>2298</v>
      </c>
      <c r="B259" s="150"/>
      <c r="C259" s="162" t="s">
        <v>2509</v>
      </c>
      <c r="D259" s="245">
        <v>254</v>
      </c>
      <c r="E259" s="238" t="s">
        <v>2298</v>
      </c>
      <c r="F259" s="147" t="s">
        <v>2457</v>
      </c>
      <c r="G259" s="147" t="s">
        <v>2509</v>
      </c>
      <c r="H259" s="217"/>
    </row>
    <row r="260" spans="1:8" ht="15">
      <c r="A260" s="150" t="s">
        <v>2282</v>
      </c>
      <c r="B260" s="150"/>
      <c r="C260" s="162" t="s">
        <v>2510</v>
      </c>
      <c r="D260" s="245">
        <v>255</v>
      </c>
      <c r="E260" s="238" t="s">
        <v>2282</v>
      </c>
      <c r="F260" s="147" t="s">
        <v>2458</v>
      </c>
      <c r="G260" s="147" t="s">
        <v>2510</v>
      </c>
      <c r="H260" s="217"/>
    </row>
    <row r="261" spans="1:8" ht="15">
      <c r="A261" s="150" t="s">
        <v>29</v>
      </c>
      <c r="B261" s="150" t="s">
        <v>439</v>
      </c>
      <c r="C261" s="157" t="s">
        <v>576</v>
      </c>
      <c r="D261" s="245">
        <v>256</v>
      </c>
      <c r="E261" s="238" t="s">
        <v>29</v>
      </c>
      <c r="F261" s="147" t="s">
        <v>2399</v>
      </c>
      <c r="G261" s="143" t="s">
        <v>576</v>
      </c>
      <c r="H261" s="217" t="s">
        <v>2</v>
      </c>
    </row>
    <row r="262" spans="1:8" ht="57">
      <c r="A262" s="150" t="s">
        <v>2588</v>
      </c>
      <c r="B262" s="150" t="s">
        <v>2586</v>
      </c>
      <c r="C262" s="162" t="s">
        <v>2694</v>
      </c>
      <c r="D262" s="245">
        <v>257</v>
      </c>
      <c r="E262" s="240" t="s">
        <v>2587</v>
      </c>
      <c r="F262" s="147" t="s">
        <v>2684</v>
      </c>
      <c r="G262" s="147" t="s">
        <v>2694</v>
      </c>
      <c r="H262" s="229"/>
    </row>
    <row r="263" spans="1:8" ht="15">
      <c r="A263" s="150" t="s">
        <v>318</v>
      </c>
      <c r="B263" s="150" t="s">
        <v>438</v>
      </c>
      <c r="C263" s="157" t="s">
        <v>628</v>
      </c>
      <c r="D263" s="245">
        <v>258</v>
      </c>
      <c r="E263" s="238" t="s">
        <v>318</v>
      </c>
      <c r="F263" s="147" t="s">
        <v>482</v>
      </c>
      <c r="G263" s="143" t="s">
        <v>628</v>
      </c>
      <c r="H263" s="217" t="s">
        <v>275</v>
      </c>
    </row>
    <row r="264" spans="1:8" ht="15">
      <c r="A264" s="150" t="s">
        <v>319</v>
      </c>
      <c r="B264" s="150" t="s">
        <v>438</v>
      </c>
      <c r="C264" s="157" t="s">
        <v>629</v>
      </c>
      <c r="D264" s="245">
        <v>259</v>
      </c>
      <c r="E264" s="238" t="s">
        <v>319</v>
      </c>
      <c r="F264" s="147" t="s">
        <v>483</v>
      </c>
      <c r="G264" s="143" t="s">
        <v>629</v>
      </c>
      <c r="H264" s="217" t="s">
        <v>276</v>
      </c>
    </row>
    <row r="265" spans="1:8" ht="15">
      <c r="A265" s="150" t="s">
        <v>0</v>
      </c>
      <c r="B265" s="150" t="s">
        <v>432</v>
      </c>
      <c r="C265" s="157" t="s">
        <v>648</v>
      </c>
      <c r="D265" s="245">
        <v>260</v>
      </c>
      <c r="E265" s="238" t="s">
        <v>0</v>
      </c>
      <c r="F265" s="147" t="s">
        <v>445</v>
      </c>
      <c r="G265" s="143" t="s">
        <v>648</v>
      </c>
      <c r="H265" s="217" t="s">
        <v>387</v>
      </c>
    </row>
    <row r="266" spans="1:8" ht="15">
      <c r="A266" s="150" t="s">
        <v>2299</v>
      </c>
      <c r="B266" s="150"/>
      <c r="C266" s="162" t="s">
        <v>2512</v>
      </c>
      <c r="D266" s="245">
        <v>261</v>
      </c>
      <c r="E266" s="238" t="s">
        <v>2299</v>
      </c>
      <c r="F266" s="147" t="s">
        <v>2459</v>
      </c>
      <c r="G266" s="147" t="s">
        <v>2512</v>
      </c>
      <c r="H266" s="217"/>
    </row>
    <row r="267" spans="1:8" ht="15">
      <c r="A267" s="150" t="s">
        <v>211</v>
      </c>
      <c r="B267" s="150" t="s">
        <v>439</v>
      </c>
      <c r="C267" s="157" t="s">
        <v>579</v>
      </c>
      <c r="D267" s="245">
        <v>262</v>
      </c>
      <c r="E267" s="238" t="s">
        <v>211</v>
      </c>
      <c r="F267" s="147" t="s">
        <v>2400</v>
      </c>
      <c r="G267" s="143" t="s">
        <v>579</v>
      </c>
      <c r="H267" s="217" t="s">
        <v>181</v>
      </c>
    </row>
    <row r="268" spans="1:8" ht="15">
      <c r="A268" s="150" t="s">
        <v>185</v>
      </c>
      <c r="B268" s="150" t="s">
        <v>436</v>
      </c>
      <c r="C268" s="157" t="s">
        <v>596</v>
      </c>
      <c r="D268" s="245">
        <v>263</v>
      </c>
      <c r="E268" s="238" t="s">
        <v>185</v>
      </c>
      <c r="F268" s="147" t="s">
        <v>487</v>
      </c>
      <c r="G268" s="143" t="s">
        <v>596</v>
      </c>
      <c r="H268" s="217" t="s">
        <v>290</v>
      </c>
    </row>
    <row r="269" spans="1:8" ht="57">
      <c r="A269" s="150" t="s">
        <v>207</v>
      </c>
      <c r="B269" s="150" t="s">
        <v>436</v>
      </c>
      <c r="C269" s="157" t="s">
        <v>634</v>
      </c>
      <c r="D269" s="245">
        <v>264</v>
      </c>
      <c r="E269" s="238" t="s">
        <v>325</v>
      </c>
      <c r="F269" s="147" t="s">
        <v>2401</v>
      </c>
      <c r="G269" s="143" t="s">
        <v>634</v>
      </c>
      <c r="H269" s="217" t="s">
        <v>284</v>
      </c>
    </row>
    <row r="270" spans="1:8" ht="15">
      <c r="A270" s="150" t="s">
        <v>336</v>
      </c>
      <c r="B270" s="150" t="s">
        <v>439</v>
      </c>
      <c r="C270" s="157" t="s">
        <v>582</v>
      </c>
      <c r="D270" s="245">
        <v>265</v>
      </c>
      <c r="E270" s="238" t="s">
        <v>336</v>
      </c>
      <c r="F270" s="147" t="s">
        <v>522</v>
      </c>
      <c r="G270" s="143" t="s">
        <v>582</v>
      </c>
      <c r="H270" s="217" t="s">
        <v>176</v>
      </c>
    </row>
    <row r="271" spans="1:8" ht="15">
      <c r="A271" s="150" t="s">
        <v>31</v>
      </c>
      <c r="B271" s="150" t="s">
        <v>434</v>
      </c>
      <c r="C271" s="157" t="s">
        <v>554</v>
      </c>
      <c r="D271" s="245">
        <v>266</v>
      </c>
      <c r="E271" s="238" t="s">
        <v>31</v>
      </c>
      <c r="F271" s="147" t="s">
        <v>455</v>
      </c>
      <c r="G271" s="143" t="s">
        <v>554</v>
      </c>
      <c r="H271" s="217" t="s">
        <v>30</v>
      </c>
    </row>
    <row r="272" spans="1:8" ht="15">
      <c r="A272" s="150" t="s">
        <v>135</v>
      </c>
      <c r="B272" s="150" t="s">
        <v>435</v>
      </c>
      <c r="C272" s="157" t="s">
        <v>731</v>
      </c>
      <c r="D272" s="245">
        <v>267</v>
      </c>
      <c r="E272" s="238" t="s">
        <v>135</v>
      </c>
      <c r="F272" s="147" t="s">
        <v>2402</v>
      </c>
      <c r="G272" s="143" t="s">
        <v>731</v>
      </c>
      <c r="H272" s="217" t="s">
        <v>136</v>
      </c>
    </row>
    <row r="273" spans="1:8" ht="15">
      <c r="A273" s="150" t="s">
        <v>2243</v>
      </c>
      <c r="B273" s="150"/>
      <c r="C273" s="162" t="s">
        <v>2513</v>
      </c>
      <c r="D273" s="245">
        <v>268</v>
      </c>
      <c r="E273" s="238" t="s">
        <v>2243</v>
      </c>
      <c r="F273" s="147" t="s">
        <v>2460</v>
      </c>
      <c r="G273" s="147" t="s">
        <v>2513</v>
      </c>
      <c r="H273" s="217"/>
    </row>
    <row r="274" spans="1:8" ht="15">
      <c r="A274" s="150" t="s">
        <v>110</v>
      </c>
      <c r="B274" s="150" t="s">
        <v>435</v>
      </c>
      <c r="C274" s="157" t="s">
        <v>732</v>
      </c>
      <c r="D274" s="245">
        <v>269</v>
      </c>
      <c r="E274" s="238" t="s">
        <v>110</v>
      </c>
      <c r="F274" s="147" t="s">
        <v>491</v>
      </c>
      <c r="G274" s="143" t="s">
        <v>732</v>
      </c>
      <c r="H274" s="217" t="s">
        <v>111</v>
      </c>
    </row>
    <row r="275" spans="1:8" ht="28.5">
      <c r="A275" s="150" t="s">
        <v>2584</v>
      </c>
      <c r="B275" s="150" t="s">
        <v>2586</v>
      </c>
      <c r="C275" s="162" t="s">
        <v>2695</v>
      </c>
      <c r="D275" s="245">
        <v>270</v>
      </c>
      <c r="E275" s="240" t="s">
        <v>2584</v>
      </c>
      <c r="F275" s="147" t="s">
        <v>2682</v>
      </c>
      <c r="G275" s="147" t="s">
        <v>2695</v>
      </c>
      <c r="H275" s="229"/>
    </row>
    <row r="276" spans="1:8" ht="15">
      <c r="A276" s="150" t="s">
        <v>304</v>
      </c>
      <c r="B276" s="150" t="s">
        <v>436</v>
      </c>
      <c r="C276" s="160" t="s">
        <v>771</v>
      </c>
      <c r="D276" s="245">
        <v>271</v>
      </c>
      <c r="E276" s="238" t="s">
        <v>304</v>
      </c>
      <c r="F276" s="151" t="s">
        <v>465</v>
      </c>
      <c r="G276" s="143" t="s">
        <v>771</v>
      </c>
      <c r="H276" s="217" t="s">
        <v>908</v>
      </c>
    </row>
    <row r="277" spans="1:8" ht="15">
      <c r="A277" s="150" t="s">
        <v>414</v>
      </c>
      <c r="B277" s="150" t="s">
        <v>437</v>
      </c>
      <c r="C277" s="157" t="s">
        <v>772</v>
      </c>
      <c r="D277" s="245">
        <v>272</v>
      </c>
      <c r="E277" s="238" t="s">
        <v>414</v>
      </c>
      <c r="F277" s="147" t="s">
        <v>2403</v>
      </c>
      <c r="G277" s="143" t="s">
        <v>772</v>
      </c>
      <c r="H277" s="217" t="s">
        <v>418</v>
      </c>
    </row>
    <row r="278" spans="1:8" ht="15">
      <c r="A278" s="150" t="s">
        <v>131</v>
      </c>
      <c r="B278" s="150" t="s">
        <v>435</v>
      </c>
      <c r="C278" s="157" t="s">
        <v>643</v>
      </c>
      <c r="D278" s="245">
        <v>273</v>
      </c>
      <c r="E278" s="238" t="s">
        <v>131</v>
      </c>
      <c r="F278" s="147" t="s">
        <v>500</v>
      </c>
      <c r="G278" s="145" t="s">
        <v>643</v>
      </c>
      <c r="H278" s="217" t="s">
        <v>132</v>
      </c>
    </row>
    <row r="279" spans="1:8" ht="28.5">
      <c r="A279" s="150" t="s">
        <v>167</v>
      </c>
      <c r="B279" s="150" t="s">
        <v>440</v>
      </c>
      <c r="C279" s="157" t="s">
        <v>733</v>
      </c>
      <c r="D279" s="245">
        <v>274</v>
      </c>
      <c r="E279" s="238" t="s">
        <v>167</v>
      </c>
      <c r="F279" s="147" t="s">
        <v>2404</v>
      </c>
      <c r="G279" s="143" t="s">
        <v>733</v>
      </c>
      <c r="H279" s="217" t="s">
        <v>164</v>
      </c>
    </row>
    <row r="280" spans="1:8" ht="15">
      <c r="A280" s="150" t="s">
        <v>19</v>
      </c>
      <c r="B280" s="150" t="s">
        <v>433</v>
      </c>
      <c r="C280" s="157" t="s">
        <v>2547</v>
      </c>
      <c r="D280" s="245">
        <v>275</v>
      </c>
      <c r="E280" s="238" t="s">
        <v>19</v>
      </c>
      <c r="F280" s="147" t="s">
        <v>2405</v>
      </c>
      <c r="G280" s="143" t="s">
        <v>2547</v>
      </c>
      <c r="H280" s="217" t="s">
        <v>8</v>
      </c>
    </row>
    <row r="281" spans="1:8" ht="15">
      <c r="A281" s="150" t="s">
        <v>320</v>
      </c>
      <c r="B281" s="150" t="s">
        <v>439</v>
      </c>
      <c r="C281" s="157" t="s">
        <v>773</v>
      </c>
      <c r="D281" s="245">
        <v>276</v>
      </c>
      <c r="E281" s="238" t="s">
        <v>320</v>
      </c>
      <c r="F281" s="147" t="s">
        <v>484</v>
      </c>
      <c r="G281" s="143" t="s">
        <v>773</v>
      </c>
      <c r="H281" s="217" t="s">
        <v>277</v>
      </c>
    </row>
    <row r="282" spans="1:8" ht="42.75">
      <c r="A282" s="150" t="s">
        <v>82</v>
      </c>
      <c r="B282" s="150" t="s">
        <v>438</v>
      </c>
      <c r="C282" s="157" t="s">
        <v>774</v>
      </c>
      <c r="D282" s="245">
        <v>277</v>
      </c>
      <c r="E282" s="238" t="s">
        <v>82</v>
      </c>
      <c r="F282" s="147" t="s">
        <v>2406</v>
      </c>
      <c r="G282" s="143" t="s">
        <v>774</v>
      </c>
      <c r="H282" s="217" t="s">
        <v>909</v>
      </c>
    </row>
    <row r="283" spans="1:8" ht="156.75">
      <c r="A283" s="150" t="s">
        <v>384</v>
      </c>
      <c r="B283" s="150" t="s">
        <v>432</v>
      </c>
      <c r="C283" s="157" t="s">
        <v>775</v>
      </c>
      <c r="D283" s="245">
        <v>278</v>
      </c>
      <c r="E283" s="238" t="s">
        <v>383</v>
      </c>
      <c r="F283" s="147" t="s">
        <v>2407</v>
      </c>
      <c r="G283" s="146" t="s">
        <v>775</v>
      </c>
      <c r="H283" s="217" t="s">
        <v>910</v>
      </c>
    </row>
    <row r="284" spans="1:8" ht="128.25">
      <c r="A284" s="150" t="s">
        <v>382</v>
      </c>
      <c r="B284" s="150" t="s">
        <v>432</v>
      </c>
      <c r="C284" s="157" t="s">
        <v>538</v>
      </c>
      <c r="D284" s="245">
        <v>279</v>
      </c>
      <c r="E284" s="238" t="s">
        <v>1</v>
      </c>
      <c r="F284" s="147" t="s">
        <v>2672</v>
      </c>
      <c r="G284" s="143" t="s">
        <v>538</v>
      </c>
      <c r="H284" s="217" t="s">
        <v>911</v>
      </c>
    </row>
    <row r="285" spans="1:8" ht="15">
      <c r="A285" s="150" t="s">
        <v>2609</v>
      </c>
      <c r="B285" s="150" t="s">
        <v>2586</v>
      </c>
      <c r="C285" s="162" t="s">
        <v>2659</v>
      </c>
      <c r="D285" s="245">
        <v>280</v>
      </c>
      <c r="E285" s="240" t="s">
        <v>2609</v>
      </c>
      <c r="F285" s="202" t="s">
        <v>2635</v>
      </c>
      <c r="G285" s="202" t="s">
        <v>2659</v>
      </c>
      <c r="H285" s="229"/>
    </row>
    <row r="286" spans="1:8" ht="71.25">
      <c r="A286" s="150" t="s">
        <v>675</v>
      </c>
      <c r="B286" s="150" t="s">
        <v>739</v>
      </c>
      <c r="C286" s="157" t="s">
        <v>781</v>
      </c>
      <c r="D286" s="245">
        <v>281</v>
      </c>
      <c r="E286" s="238" t="s">
        <v>675</v>
      </c>
      <c r="F286" s="147" t="s">
        <v>2408</v>
      </c>
      <c r="G286" s="143" t="s">
        <v>781</v>
      </c>
      <c r="H286" s="217" t="s">
        <v>917</v>
      </c>
    </row>
    <row r="287" spans="1:8" ht="15">
      <c r="A287" s="150" t="s">
        <v>21</v>
      </c>
      <c r="B287" s="150" t="s">
        <v>433</v>
      </c>
      <c r="C287" s="157" t="s">
        <v>550</v>
      </c>
      <c r="D287" s="245">
        <v>282</v>
      </c>
      <c r="E287" s="238" t="s">
        <v>21</v>
      </c>
      <c r="F287" s="147" t="s">
        <v>451</v>
      </c>
      <c r="G287" s="143" t="s">
        <v>550</v>
      </c>
      <c r="H287" s="217" t="s">
        <v>22</v>
      </c>
    </row>
    <row r="288" spans="1:8" ht="114">
      <c r="A288" s="150" t="s">
        <v>358</v>
      </c>
      <c r="B288" s="150" t="s">
        <v>433</v>
      </c>
      <c r="C288" s="157" t="s">
        <v>734</v>
      </c>
      <c r="D288" s="245">
        <v>283</v>
      </c>
      <c r="E288" s="238" t="s">
        <v>334</v>
      </c>
      <c r="F288" s="147" t="s">
        <v>2409</v>
      </c>
      <c r="G288" s="143" t="s">
        <v>734</v>
      </c>
      <c r="H288" s="217" t="s">
        <v>912</v>
      </c>
    </row>
    <row r="289" spans="1:8" ht="85.5">
      <c r="A289" s="150" t="s">
        <v>419</v>
      </c>
      <c r="B289" s="150" t="s">
        <v>437</v>
      </c>
      <c r="C289" s="157" t="s">
        <v>776</v>
      </c>
      <c r="D289" s="245">
        <v>284</v>
      </c>
      <c r="E289" s="238" t="s">
        <v>415</v>
      </c>
      <c r="F289" s="147" t="s">
        <v>2410</v>
      </c>
      <c r="G289" s="143" t="s">
        <v>776</v>
      </c>
      <c r="H289" s="217" t="s">
        <v>913</v>
      </c>
    </row>
    <row r="290" spans="1:8" ht="15">
      <c r="A290" s="150" t="s">
        <v>305</v>
      </c>
      <c r="B290" s="150" t="s">
        <v>436</v>
      </c>
      <c r="C290" s="157" t="s">
        <v>601</v>
      </c>
      <c r="D290" s="245">
        <v>285</v>
      </c>
      <c r="E290" s="238" t="s">
        <v>305</v>
      </c>
      <c r="F290" s="147" t="s">
        <v>2548</v>
      </c>
      <c r="G290" s="143" t="s">
        <v>601</v>
      </c>
      <c r="H290" s="217" t="s">
        <v>81</v>
      </c>
    </row>
    <row r="291" spans="1:8" ht="28.5">
      <c r="A291" s="150" t="s">
        <v>354</v>
      </c>
      <c r="B291" s="150" t="s">
        <v>436</v>
      </c>
      <c r="C291" s="157" t="s">
        <v>777</v>
      </c>
      <c r="D291" s="245">
        <v>286</v>
      </c>
      <c r="E291" s="238" t="s">
        <v>354</v>
      </c>
      <c r="F291" s="147" t="s">
        <v>2411</v>
      </c>
      <c r="G291" s="143" t="s">
        <v>777</v>
      </c>
      <c r="H291" s="217" t="s">
        <v>914</v>
      </c>
    </row>
    <row r="292" spans="1:8" ht="15">
      <c r="A292" s="150" t="s">
        <v>255</v>
      </c>
      <c r="B292" s="150" t="s">
        <v>436</v>
      </c>
      <c r="C292" s="157" t="s">
        <v>778</v>
      </c>
      <c r="D292" s="245">
        <v>287</v>
      </c>
      <c r="E292" s="238" t="s">
        <v>255</v>
      </c>
      <c r="F292" s="147" t="s">
        <v>2412</v>
      </c>
      <c r="G292" s="145" t="s">
        <v>778</v>
      </c>
      <c r="H292" s="217" t="s">
        <v>915</v>
      </c>
    </row>
    <row r="293" spans="1:8" ht="15">
      <c r="A293" s="150" t="s">
        <v>362</v>
      </c>
      <c r="B293" s="150" t="s">
        <v>435</v>
      </c>
      <c r="C293" s="157" t="s">
        <v>646</v>
      </c>
      <c r="D293" s="245">
        <v>288</v>
      </c>
      <c r="E293" s="238" t="s">
        <v>362</v>
      </c>
      <c r="F293" s="147" t="s">
        <v>2413</v>
      </c>
      <c r="G293" s="145" t="s">
        <v>646</v>
      </c>
      <c r="H293" s="217" t="s">
        <v>916</v>
      </c>
    </row>
    <row r="294" spans="1:8" ht="15">
      <c r="A294" s="150" t="s">
        <v>2295</v>
      </c>
      <c r="B294" s="150"/>
      <c r="C294" s="162" t="s">
        <v>2514</v>
      </c>
      <c r="D294" s="245">
        <v>289</v>
      </c>
      <c r="E294" s="238" t="s">
        <v>2295</v>
      </c>
      <c r="F294" s="147" t="s">
        <v>2461</v>
      </c>
      <c r="G294" s="147" t="s">
        <v>2514</v>
      </c>
      <c r="H294" s="217"/>
    </row>
    <row r="295" spans="1:8" ht="15">
      <c r="A295" s="150" t="s">
        <v>2265</v>
      </c>
      <c r="B295" s="150"/>
      <c r="C295" s="162" t="s">
        <v>2515</v>
      </c>
      <c r="D295" s="245">
        <v>290</v>
      </c>
      <c r="E295" s="238" t="s">
        <v>2265</v>
      </c>
      <c r="F295" s="147" t="s">
        <v>2462</v>
      </c>
      <c r="G295" s="147" t="s">
        <v>2515</v>
      </c>
      <c r="H295" s="217"/>
    </row>
    <row r="296" spans="1:8" ht="15">
      <c r="A296" s="150" t="s">
        <v>2266</v>
      </c>
      <c r="B296" s="150"/>
      <c r="C296" s="162" t="s">
        <v>2516</v>
      </c>
      <c r="D296" s="245">
        <v>291</v>
      </c>
      <c r="E296" s="238" t="s">
        <v>2266</v>
      </c>
      <c r="F296" s="147" t="s">
        <v>2266</v>
      </c>
      <c r="G296" s="147" t="s">
        <v>2516</v>
      </c>
      <c r="H296" s="217"/>
    </row>
    <row r="297" spans="1:8" ht="15">
      <c r="A297" s="150" t="s">
        <v>2572</v>
      </c>
      <c r="B297" s="150" t="s">
        <v>665</v>
      </c>
      <c r="C297" s="162" t="s">
        <v>2696</v>
      </c>
      <c r="D297" s="245">
        <v>292</v>
      </c>
      <c r="E297" s="239" t="s">
        <v>2572</v>
      </c>
      <c r="F297" s="147" t="s">
        <v>2673</v>
      </c>
      <c r="G297" s="147" t="s">
        <v>2696</v>
      </c>
      <c r="H297" s="217"/>
    </row>
    <row r="298" spans="1:8" ht="15">
      <c r="A298" s="150" t="s">
        <v>148</v>
      </c>
      <c r="B298" s="150" t="s">
        <v>435</v>
      </c>
      <c r="C298" s="157" t="s">
        <v>645</v>
      </c>
      <c r="D298" s="245">
        <v>293</v>
      </c>
      <c r="E298" s="238" t="s">
        <v>148</v>
      </c>
      <c r="F298" s="147" t="s">
        <v>507</v>
      </c>
      <c r="G298" s="145" t="s">
        <v>645</v>
      </c>
      <c r="H298" s="217" t="s">
        <v>149</v>
      </c>
    </row>
    <row r="299" spans="1:8" ht="15">
      <c r="A299" s="150" t="s">
        <v>2247</v>
      </c>
      <c r="B299" s="150"/>
      <c r="C299" s="162" t="s">
        <v>2247</v>
      </c>
      <c r="D299" s="245">
        <v>294</v>
      </c>
      <c r="E299" s="238" t="s">
        <v>2247</v>
      </c>
      <c r="F299" s="147" t="s">
        <v>2463</v>
      </c>
      <c r="G299" s="147" t="s">
        <v>2247</v>
      </c>
      <c r="H299" s="217"/>
    </row>
    <row r="300" spans="1:8" ht="15">
      <c r="A300" s="150" t="s">
        <v>33</v>
      </c>
      <c r="B300" s="150" t="s">
        <v>434</v>
      </c>
      <c r="C300" s="157" t="s">
        <v>556</v>
      </c>
      <c r="D300" s="245">
        <v>295</v>
      </c>
      <c r="E300" s="238" t="s">
        <v>33</v>
      </c>
      <c r="F300" s="147" t="s">
        <v>454</v>
      </c>
      <c r="G300" s="143" t="s">
        <v>556</v>
      </c>
      <c r="H300" s="217" t="s">
        <v>32</v>
      </c>
    </row>
    <row r="301" spans="1:8" ht="15">
      <c r="A301" s="150" t="s">
        <v>157</v>
      </c>
      <c r="B301" s="150" t="s">
        <v>435</v>
      </c>
      <c r="C301" s="157" t="s">
        <v>779</v>
      </c>
      <c r="D301" s="245">
        <v>296</v>
      </c>
      <c r="E301" s="238" t="s">
        <v>157</v>
      </c>
      <c r="F301" s="152" t="s">
        <v>157</v>
      </c>
      <c r="G301" s="143" t="s">
        <v>779</v>
      </c>
      <c r="H301" s="217" t="s">
        <v>158</v>
      </c>
    </row>
    <row r="302" spans="1:8" ht="15">
      <c r="A302" s="150" t="s">
        <v>133</v>
      </c>
      <c r="B302" s="150" t="s">
        <v>435</v>
      </c>
      <c r="C302" s="157" t="s">
        <v>644</v>
      </c>
      <c r="D302" s="245">
        <v>297</v>
      </c>
      <c r="E302" s="238" t="s">
        <v>133</v>
      </c>
      <c r="F302" s="147" t="s">
        <v>501</v>
      </c>
      <c r="G302" s="145" t="s">
        <v>644</v>
      </c>
      <c r="H302" s="217" t="s">
        <v>134</v>
      </c>
    </row>
    <row r="303" spans="1:8" ht="15">
      <c r="A303" s="150" t="s">
        <v>2278</v>
      </c>
      <c r="B303" s="150"/>
      <c r="C303" s="162" t="s">
        <v>2517</v>
      </c>
      <c r="D303" s="245">
        <v>298</v>
      </c>
      <c r="E303" s="238" t="s">
        <v>2278</v>
      </c>
      <c r="F303" s="147" t="s">
        <v>2414</v>
      </c>
      <c r="G303" s="147" t="s">
        <v>2517</v>
      </c>
      <c r="H303" s="217"/>
    </row>
    <row r="304" spans="1:8" ht="15">
      <c r="A304" s="150" t="s">
        <v>34</v>
      </c>
      <c r="B304" s="150" t="s">
        <v>434</v>
      </c>
      <c r="C304" s="157" t="s">
        <v>555</v>
      </c>
      <c r="D304" s="245">
        <v>299</v>
      </c>
      <c r="E304" s="238" t="s">
        <v>34</v>
      </c>
      <c r="F304" s="155" t="s">
        <v>453</v>
      </c>
      <c r="G304" s="143" t="s">
        <v>555</v>
      </c>
      <c r="H304" s="217" t="s">
        <v>35</v>
      </c>
    </row>
    <row r="305" spans="1:8" ht="15">
      <c r="A305" s="150" t="s">
        <v>321</v>
      </c>
      <c r="B305" s="150" t="s">
        <v>438</v>
      </c>
      <c r="C305" s="157" t="s">
        <v>631</v>
      </c>
      <c r="D305" s="245">
        <v>300</v>
      </c>
      <c r="E305" s="238" t="s">
        <v>321</v>
      </c>
      <c r="F305" s="147" t="s">
        <v>485</v>
      </c>
      <c r="G305" s="143" t="s">
        <v>631</v>
      </c>
      <c r="H305" s="217" t="s">
        <v>279</v>
      </c>
    </row>
    <row r="306" spans="1:8" ht="15">
      <c r="A306" s="150" t="s">
        <v>3</v>
      </c>
      <c r="B306" s="150" t="s">
        <v>432</v>
      </c>
      <c r="C306" s="157" t="s">
        <v>735</v>
      </c>
      <c r="D306" s="245">
        <v>301</v>
      </c>
      <c r="E306" s="238" t="s">
        <v>3</v>
      </c>
      <c r="F306" s="147" t="s">
        <v>2415</v>
      </c>
      <c r="G306" s="143" t="s">
        <v>735</v>
      </c>
      <c r="H306" s="217" t="s">
        <v>389</v>
      </c>
    </row>
    <row r="307" spans="1:8" ht="15">
      <c r="A307" s="150" t="s">
        <v>388</v>
      </c>
      <c r="B307" s="150" t="s">
        <v>432</v>
      </c>
      <c r="C307" s="157" t="s">
        <v>736</v>
      </c>
      <c r="D307" s="245">
        <v>302</v>
      </c>
      <c r="E307" s="238" t="s">
        <v>388</v>
      </c>
      <c r="F307" s="147" t="s">
        <v>2416</v>
      </c>
      <c r="G307" s="145" t="s">
        <v>736</v>
      </c>
      <c r="H307" s="217" t="s">
        <v>390</v>
      </c>
    </row>
    <row r="308" spans="1:8" ht="15">
      <c r="A308" s="150" t="s">
        <v>40</v>
      </c>
      <c r="B308" s="150" t="s">
        <v>434</v>
      </c>
      <c r="C308" s="157" t="s">
        <v>558</v>
      </c>
      <c r="D308" s="245">
        <v>303</v>
      </c>
      <c r="E308" s="238" t="s">
        <v>40</v>
      </c>
      <c r="F308" s="147" t="s">
        <v>2417</v>
      </c>
      <c r="G308" s="143" t="s">
        <v>558</v>
      </c>
      <c r="H308" s="217" t="s">
        <v>41</v>
      </c>
    </row>
    <row r="309" spans="1:8" ht="15">
      <c r="A309" s="150" t="s">
        <v>44</v>
      </c>
      <c r="B309" s="150" t="s">
        <v>434</v>
      </c>
      <c r="C309" s="157" t="s">
        <v>560</v>
      </c>
      <c r="D309" s="245">
        <v>304</v>
      </c>
      <c r="E309" s="238" t="s">
        <v>44</v>
      </c>
      <c r="F309" s="147" t="s">
        <v>2418</v>
      </c>
      <c r="G309" s="143" t="s">
        <v>560</v>
      </c>
      <c r="H309" s="217" t="s">
        <v>45</v>
      </c>
    </row>
    <row r="310" spans="1:8" ht="28.5">
      <c r="A310" s="150" t="s">
        <v>2289</v>
      </c>
      <c r="B310" s="150"/>
      <c r="C310" s="162" t="s">
        <v>2518</v>
      </c>
      <c r="D310" s="245">
        <v>305</v>
      </c>
      <c r="E310" s="238" t="s">
        <v>2289</v>
      </c>
      <c r="F310" s="147" t="s">
        <v>2419</v>
      </c>
      <c r="G310" s="147" t="s">
        <v>2518</v>
      </c>
      <c r="H310" s="217"/>
    </row>
    <row r="311" spans="1:8" ht="15">
      <c r="A311" s="150" t="s">
        <v>39</v>
      </c>
      <c r="B311" s="150" t="s">
        <v>434</v>
      </c>
      <c r="C311" s="157" t="s">
        <v>557</v>
      </c>
      <c r="D311" s="245">
        <v>306</v>
      </c>
      <c r="E311" s="238" t="s">
        <v>39</v>
      </c>
      <c r="F311" s="147" t="s">
        <v>2420</v>
      </c>
      <c r="G311" s="143" t="s">
        <v>557</v>
      </c>
      <c r="H311" s="217" t="s">
        <v>38</v>
      </c>
    </row>
    <row r="312" spans="1:8" ht="15">
      <c r="A312" s="150" t="s">
        <v>73</v>
      </c>
      <c r="B312" s="150" t="s">
        <v>436</v>
      </c>
      <c r="C312" s="157" t="s">
        <v>591</v>
      </c>
      <c r="D312" s="245">
        <v>307</v>
      </c>
      <c r="E312" s="238" t="s">
        <v>73</v>
      </c>
      <c r="F312" s="147" t="s">
        <v>2421</v>
      </c>
      <c r="G312" s="143" t="s">
        <v>591</v>
      </c>
      <c r="H312" s="217" t="s">
        <v>74</v>
      </c>
    </row>
    <row r="313" spans="1:8" ht="15">
      <c r="A313" s="150" t="s">
        <v>43</v>
      </c>
      <c r="B313" s="150" t="s">
        <v>434</v>
      </c>
      <c r="C313" s="157" t="s">
        <v>559</v>
      </c>
      <c r="D313" s="245">
        <v>308</v>
      </c>
      <c r="E313" s="238" t="s">
        <v>43</v>
      </c>
      <c r="F313" s="147" t="s">
        <v>456</v>
      </c>
      <c r="G313" s="143" t="s">
        <v>559</v>
      </c>
      <c r="H313" s="217" t="s">
        <v>42</v>
      </c>
    </row>
    <row r="314" spans="1:8" ht="15">
      <c r="A314" s="150" t="s">
        <v>2226</v>
      </c>
      <c r="B314" s="150"/>
      <c r="C314" s="162" t="s">
        <v>2519</v>
      </c>
      <c r="D314" s="245">
        <v>309</v>
      </c>
      <c r="E314" s="238" t="s">
        <v>2226</v>
      </c>
      <c r="F314" s="147" t="s">
        <v>2422</v>
      </c>
      <c r="G314" s="147" t="s">
        <v>2519</v>
      </c>
      <c r="H314" s="217"/>
    </row>
    <row r="315" spans="1:8" ht="28.5">
      <c r="A315" s="150" t="s">
        <v>2593</v>
      </c>
      <c r="B315" s="150" t="s">
        <v>2586</v>
      </c>
      <c r="C315" s="162" t="s">
        <v>2641</v>
      </c>
      <c r="D315" s="245">
        <v>310</v>
      </c>
      <c r="E315" s="240" t="s">
        <v>2593</v>
      </c>
      <c r="F315" s="202" t="s">
        <v>2618</v>
      </c>
      <c r="G315" s="202" t="s">
        <v>2641</v>
      </c>
      <c r="H315" s="229"/>
    </row>
    <row r="316" spans="1:8" ht="28.5">
      <c r="A316" s="150" t="s">
        <v>2597</v>
      </c>
      <c r="B316" s="150" t="s">
        <v>2586</v>
      </c>
      <c r="C316" s="162" t="s">
        <v>2645</v>
      </c>
      <c r="D316" s="245">
        <v>311</v>
      </c>
      <c r="E316" s="240" t="s">
        <v>2597</v>
      </c>
      <c r="F316" s="202" t="s">
        <v>2622</v>
      </c>
      <c r="G316" s="202" t="s">
        <v>2645</v>
      </c>
      <c r="H316" s="229"/>
    </row>
    <row r="317" spans="1:8" ht="15">
      <c r="A317" s="150" t="s">
        <v>2227</v>
      </c>
      <c r="B317" s="150"/>
      <c r="C317" s="162" t="s">
        <v>2521</v>
      </c>
      <c r="D317" s="245">
        <v>312</v>
      </c>
      <c r="E317" s="238" t="s">
        <v>2227</v>
      </c>
      <c r="F317" s="147" t="s">
        <v>2424</v>
      </c>
      <c r="G317" s="147" t="s">
        <v>2521</v>
      </c>
      <c r="H317" s="217"/>
    </row>
    <row r="318" spans="1:8" ht="28.5">
      <c r="A318" s="150" t="s">
        <v>2257</v>
      </c>
      <c r="B318" s="150"/>
      <c r="C318" s="162" t="s">
        <v>2520</v>
      </c>
      <c r="D318" s="245">
        <v>313</v>
      </c>
      <c r="E318" s="238" t="s">
        <v>2257</v>
      </c>
      <c r="F318" s="147" t="s">
        <v>2423</v>
      </c>
      <c r="G318" s="147" t="s">
        <v>2520</v>
      </c>
      <c r="H318" s="217"/>
    </row>
    <row r="319" spans="1:8" ht="28.5">
      <c r="A319" s="150" t="s">
        <v>2238</v>
      </c>
      <c r="B319" s="150"/>
      <c r="C319" s="162" t="s">
        <v>2522</v>
      </c>
      <c r="D319" s="245">
        <v>314</v>
      </c>
      <c r="E319" s="238" t="s">
        <v>2238</v>
      </c>
      <c r="F319" s="147" t="s">
        <v>2425</v>
      </c>
      <c r="G319" s="147" t="s">
        <v>2522</v>
      </c>
      <c r="H319" s="217"/>
    </row>
    <row r="320" spans="1:8" ht="15">
      <c r="A320" s="150" t="s">
        <v>2578</v>
      </c>
      <c r="B320" s="150" t="s">
        <v>2574</v>
      </c>
      <c r="C320" s="162" t="s">
        <v>2685</v>
      </c>
      <c r="D320" s="245">
        <v>315</v>
      </c>
      <c r="E320" s="238" t="s">
        <v>2578</v>
      </c>
      <c r="F320" s="147" t="s">
        <v>2427</v>
      </c>
      <c r="G320" s="147" t="s">
        <v>2685</v>
      </c>
      <c r="H320" s="217"/>
    </row>
    <row r="321" spans="1:8" ht="15">
      <c r="A321" s="150" t="s">
        <v>2225</v>
      </c>
      <c r="B321" s="150"/>
      <c r="C321" s="162" t="s">
        <v>2523</v>
      </c>
      <c r="D321" s="245">
        <v>316</v>
      </c>
      <c r="E321" s="238" t="s">
        <v>2225</v>
      </c>
      <c r="F321" s="147" t="s">
        <v>2426</v>
      </c>
      <c r="G321" s="147" t="s">
        <v>2523</v>
      </c>
      <c r="H321" s="217"/>
    </row>
    <row r="322" spans="1:8" ht="15">
      <c r="A322" s="150" t="s">
        <v>2228</v>
      </c>
      <c r="B322" s="150"/>
      <c r="C322" s="162" t="s">
        <v>2524</v>
      </c>
      <c r="D322" s="245">
        <v>317</v>
      </c>
      <c r="E322" s="238" t="s">
        <v>2228</v>
      </c>
      <c r="F322" s="147" t="s">
        <v>2427</v>
      </c>
      <c r="G322" s="147" t="s">
        <v>2524</v>
      </c>
      <c r="H322" s="217"/>
    </row>
    <row r="323" spans="1:8" ht="15">
      <c r="A323" s="150" t="s">
        <v>2579</v>
      </c>
      <c r="B323" s="150" t="s">
        <v>2574</v>
      </c>
      <c r="C323" s="162" t="s">
        <v>2697</v>
      </c>
      <c r="D323" s="245">
        <v>318</v>
      </c>
      <c r="E323" s="238" t="s">
        <v>2579</v>
      </c>
      <c r="F323" s="147" t="s">
        <v>2675</v>
      </c>
      <c r="G323" s="147" t="s">
        <v>2697</v>
      </c>
      <c r="H323" s="217"/>
    </row>
    <row r="324" spans="1:8" ht="15">
      <c r="A324" s="150" t="s">
        <v>2579</v>
      </c>
      <c r="B324" s="150" t="s">
        <v>2574</v>
      </c>
      <c r="C324" s="162" t="s">
        <v>2697</v>
      </c>
      <c r="D324" s="245">
        <v>319</v>
      </c>
      <c r="E324" s="238" t="s">
        <v>2579</v>
      </c>
      <c r="F324" s="147" t="s">
        <v>2675</v>
      </c>
      <c r="G324" s="147" t="s">
        <v>2697</v>
      </c>
      <c r="H324" s="217"/>
    </row>
    <row r="325" spans="1:8" ht="15">
      <c r="A325" s="150" t="s">
        <v>2573</v>
      </c>
      <c r="B325" s="150" t="s">
        <v>2574</v>
      </c>
      <c r="C325" s="162" t="s">
        <v>2698</v>
      </c>
      <c r="D325" s="245">
        <v>320</v>
      </c>
      <c r="E325" s="238" t="s">
        <v>2573</v>
      </c>
      <c r="F325" s="147" t="s">
        <v>2674</v>
      </c>
      <c r="G325" s="147" t="s">
        <v>2698</v>
      </c>
      <c r="H325" s="217"/>
    </row>
    <row r="326" spans="1:8" ht="15">
      <c r="A326" s="150" t="s">
        <v>2290</v>
      </c>
      <c r="B326" s="150"/>
      <c r="C326" s="162" t="s">
        <v>2525</v>
      </c>
      <c r="D326" s="245">
        <v>321</v>
      </c>
      <c r="E326" s="238" t="s">
        <v>2290</v>
      </c>
      <c r="F326" s="147" t="s">
        <v>2428</v>
      </c>
      <c r="G326" s="147" t="s">
        <v>2525</v>
      </c>
      <c r="H326" s="217"/>
    </row>
    <row r="327" spans="1:8" ht="28.5">
      <c r="A327" s="150" t="s">
        <v>2240</v>
      </c>
      <c r="B327" s="150"/>
      <c r="C327" s="162" t="s">
        <v>2526</v>
      </c>
      <c r="D327" s="245">
        <v>322</v>
      </c>
      <c r="E327" s="238" t="s">
        <v>2240</v>
      </c>
      <c r="F327" s="147" t="s">
        <v>2429</v>
      </c>
      <c r="G327" s="147" t="s">
        <v>2526</v>
      </c>
      <c r="H327" s="217"/>
    </row>
    <row r="328" spans="1:8" ht="15">
      <c r="A328" s="150" t="s">
        <v>2288</v>
      </c>
      <c r="B328" s="150"/>
      <c r="C328" s="162" t="s">
        <v>2527</v>
      </c>
      <c r="D328" s="245">
        <v>323</v>
      </c>
      <c r="E328" s="238" t="s">
        <v>2288</v>
      </c>
      <c r="F328" s="147" t="s">
        <v>2430</v>
      </c>
      <c r="G328" s="147" t="s">
        <v>2527</v>
      </c>
      <c r="H328" s="217"/>
    </row>
    <row r="329" spans="1:8" ht="15">
      <c r="A329" s="150" t="s">
        <v>2602</v>
      </c>
      <c r="B329" s="150" t="s">
        <v>2586</v>
      </c>
      <c r="C329" s="162" t="s">
        <v>2650</v>
      </c>
      <c r="D329" s="245">
        <v>324</v>
      </c>
      <c r="E329" s="240" t="s">
        <v>2602</v>
      </c>
      <c r="F329" s="202" t="s">
        <v>2627</v>
      </c>
      <c r="G329" s="202" t="s">
        <v>2650</v>
      </c>
      <c r="H329" s="229"/>
    </row>
    <row r="330" spans="1:8" ht="28.5">
      <c r="A330" s="150" t="s">
        <v>2592</v>
      </c>
      <c r="B330" s="150" t="s">
        <v>2586</v>
      </c>
      <c r="C330" s="162" t="s">
        <v>2640</v>
      </c>
      <c r="D330" s="245">
        <v>325</v>
      </c>
      <c r="E330" s="240" t="s">
        <v>2592</v>
      </c>
      <c r="F330" s="202" t="s">
        <v>2617</v>
      </c>
      <c r="G330" s="202" t="s">
        <v>2640</v>
      </c>
      <c r="H330" s="229"/>
    </row>
    <row r="331" spans="1:8" ht="15">
      <c r="A331" s="150" t="s">
        <v>2306</v>
      </c>
      <c r="B331" s="150"/>
      <c r="C331" s="162" t="s">
        <v>2528</v>
      </c>
      <c r="D331" s="245">
        <v>326</v>
      </c>
      <c r="E331" s="238" t="s">
        <v>2306</v>
      </c>
      <c r="F331" s="147" t="s">
        <v>2464</v>
      </c>
      <c r="G331" s="147" t="s">
        <v>2528</v>
      </c>
      <c r="H331" s="217"/>
    </row>
    <row r="332" spans="1:8" ht="15">
      <c r="A332" s="150" t="s">
        <v>172</v>
      </c>
      <c r="B332" s="150" t="s">
        <v>439</v>
      </c>
      <c r="C332" s="157" t="s">
        <v>780</v>
      </c>
      <c r="D332" s="245">
        <v>327</v>
      </c>
      <c r="E332" s="238" t="s">
        <v>172</v>
      </c>
      <c r="F332" s="147" t="s">
        <v>531</v>
      </c>
      <c r="G332" s="143" t="s">
        <v>780</v>
      </c>
      <c r="H332" s="217" t="s">
        <v>170</v>
      </c>
    </row>
    <row r="333" spans="1:8" ht="15">
      <c r="A333" s="150" t="s">
        <v>178</v>
      </c>
      <c r="B333" s="150" t="s">
        <v>439</v>
      </c>
      <c r="C333" s="157" t="s">
        <v>587</v>
      </c>
      <c r="D333" s="245">
        <v>328</v>
      </c>
      <c r="E333" s="238" t="s">
        <v>178</v>
      </c>
      <c r="F333" s="147" t="s">
        <v>2431</v>
      </c>
      <c r="G333" s="143" t="s">
        <v>587</v>
      </c>
      <c r="H333" s="217" t="s">
        <v>179</v>
      </c>
    </row>
    <row r="334" spans="1:8" ht="15">
      <c r="A334" s="150" t="s">
        <v>178</v>
      </c>
      <c r="B334" s="150" t="s">
        <v>2586</v>
      </c>
      <c r="C334" s="162" t="s">
        <v>2653</v>
      </c>
      <c r="D334" s="245">
        <v>329</v>
      </c>
      <c r="E334" s="240" t="s">
        <v>178</v>
      </c>
      <c r="F334" s="202" t="s">
        <v>2630</v>
      </c>
      <c r="G334" s="202" t="s">
        <v>2653</v>
      </c>
      <c r="H334" s="229"/>
    </row>
    <row r="335" spans="1:8" ht="15">
      <c r="A335" s="150" t="s">
        <v>322</v>
      </c>
      <c r="B335" s="150" t="s">
        <v>438</v>
      </c>
      <c r="C335" s="157" t="s">
        <v>632</v>
      </c>
      <c r="D335" s="245">
        <v>330</v>
      </c>
      <c r="E335" s="238" t="s">
        <v>322</v>
      </c>
      <c r="F335" s="147" t="s">
        <v>322</v>
      </c>
      <c r="G335" s="143" t="s">
        <v>632</v>
      </c>
      <c r="H335" s="217" t="s">
        <v>280</v>
      </c>
    </row>
    <row r="336" spans="1:8" ht="15">
      <c r="A336" s="150" t="s">
        <v>2916</v>
      </c>
      <c r="B336" s="150"/>
      <c r="C336" s="162" t="s">
        <v>3025</v>
      </c>
      <c r="D336" s="245">
        <v>331</v>
      </c>
      <c r="E336" s="251" t="s">
        <v>2916</v>
      </c>
      <c r="F336" s="147" t="s">
        <v>2916</v>
      </c>
      <c r="G336" s="147" t="s">
        <v>3025</v>
      </c>
      <c r="H336" s="217"/>
    </row>
    <row r="337" spans="1:8" ht="15">
      <c r="A337" s="150" t="s">
        <v>2917</v>
      </c>
      <c r="B337" s="150"/>
      <c r="C337" s="162" t="s">
        <v>2919</v>
      </c>
      <c r="D337" s="245">
        <v>332</v>
      </c>
      <c r="E337" s="251" t="s">
        <v>2917</v>
      </c>
      <c r="F337" s="147" t="s">
        <v>2918</v>
      </c>
      <c r="G337" s="147" t="s">
        <v>2919</v>
      </c>
      <c r="H337" s="217"/>
    </row>
    <row r="338" spans="1:8" ht="114">
      <c r="A338" s="150" t="s">
        <v>2998</v>
      </c>
      <c r="B338" s="150"/>
      <c r="C338" s="162" t="s">
        <v>3026</v>
      </c>
      <c r="D338" s="276">
        <v>333</v>
      </c>
      <c r="E338" s="277" t="s">
        <v>2997</v>
      </c>
      <c r="F338" s="147" t="s">
        <v>3075</v>
      </c>
      <c r="G338" s="147" t="s">
        <v>3026</v>
      </c>
      <c r="H338" s="278"/>
    </row>
    <row r="339" spans="1:8" ht="15">
      <c r="A339" s="150" t="s">
        <v>2999</v>
      </c>
      <c r="B339" s="150"/>
      <c r="C339" s="162" t="s">
        <v>3027</v>
      </c>
      <c r="D339" s="276">
        <v>334</v>
      </c>
      <c r="E339" s="277" t="s">
        <v>2999</v>
      </c>
      <c r="F339" s="147" t="s">
        <v>3123</v>
      </c>
      <c r="G339" s="147" t="s">
        <v>3027</v>
      </c>
      <c r="H339" s="278"/>
    </row>
    <row r="340" spans="1:8" ht="15">
      <c r="A340" s="150" t="s">
        <v>2964</v>
      </c>
      <c r="B340" s="150"/>
      <c r="C340" s="162" t="s">
        <v>3064</v>
      </c>
      <c r="D340" s="245">
        <v>335</v>
      </c>
      <c r="E340" s="251" t="s">
        <v>2964</v>
      </c>
      <c r="F340" s="147" t="s">
        <v>3076</v>
      </c>
      <c r="G340" s="147" t="s">
        <v>3064</v>
      </c>
      <c r="H340" s="217"/>
    </row>
    <row r="341" spans="1:8" ht="15">
      <c r="A341" s="150" t="s">
        <v>2965</v>
      </c>
      <c r="B341" s="150"/>
      <c r="C341" s="162" t="s">
        <v>3028</v>
      </c>
      <c r="D341" s="245">
        <v>336</v>
      </c>
      <c r="E341" s="251" t="s">
        <v>2965</v>
      </c>
      <c r="F341" s="147" t="s">
        <v>3077</v>
      </c>
      <c r="G341" s="147" t="s">
        <v>3028</v>
      </c>
      <c r="H341" s="217"/>
    </row>
    <row r="342" spans="1:8" ht="28.5">
      <c r="A342" s="150" t="s">
        <v>2975</v>
      </c>
      <c r="B342" s="150"/>
      <c r="C342" s="162" t="s">
        <v>3029</v>
      </c>
      <c r="D342" s="245">
        <v>337</v>
      </c>
      <c r="E342" s="251" t="s">
        <v>2975</v>
      </c>
      <c r="F342" s="147" t="s">
        <v>3078</v>
      </c>
      <c r="G342" s="147" t="s">
        <v>3029</v>
      </c>
      <c r="H342" s="217"/>
    </row>
    <row r="343" spans="1:8" ht="15">
      <c r="A343" s="150" t="s">
        <v>2979</v>
      </c>
      <c r="B343" s="150"/>
      <c r="C343" s="162" t="s">
        <v>3065</v>
      </c>
      <c r="D343" s="245">
        <v>338</v>
      </c>
      <c r="E343" s="277" t="s">
        <v>2979</v>
      </c>
      <c r="F343" s="147" t="s">
        <v>3079</v>
      </c>
      <c r="G343" s="147" t="s">
        <v>3065</v>
      </c>
      <c r="H343" s="278"/>
    </row>
    <row r="344" spans="1:8" ht="15">
      <c r="A344" s="150" t="s">
        <v>2980</v>
      </c>
      <c r="B344" s="150"/>
      <c r="C344" s="162" t="s">
        <v>3030</v>
      </c>
      <c r="D344" s="245">
        <v>339</v>
      </c>
      <c r="E344" s="277" t="s">
        <v>2980</v>
      </c>
      <c r="F344" s="147" t="s">
        <v>3080</v>
      </c>
      <c r="G344" s="147" t="s">
        <v>3030</v>
      </c>
      <c r="H344" s="278"/>
    </row>
    <row r="345" spans="1:8" ht="15">
      <c r="A345" s="150" t="s">
        <v>2981</v>
      </c>
      <c r="B345" s="150"/>
      <c r="C345" s="162" t="s">
        <v>3031</v>
      </c>
      <c r="D345" s="245">
        <v>340</v>
      </c>
      <c r="E345" s="277" t="s">
        <v>2981</v>
      </c>
      <c r="F345" s="147" t="s">
        <v>3081</v>
      </c>
      <c r="G345" s="147" t="s">
        <v>3031</v>
      </c>
      <c r="H345" s="278"/>
    </row>
    <row r="346" spans="1:8" ht="15">
      <c r="A346" s="150" t="s">
        <v>2967</v>
      </c>
      <c r="B346" s="150"/>
      <c r="C346" s="162" t="s">
        <v>2967</v>
      </c>
      <c r="D346" s="245">
        <v>341</v>
      </c>
      <c r="E346" s="277" t="s">
        <v>2967</v>
      </c>
      <c r="F346" s="147" t="s">
        <v>2967</v>
      </c>
      <c r="G346" s="147" t="s">
        <v>2967</v>
      </c>
      <c r="H346" s="278"/>
    </row>
    <row r="347" spans="1:8" ht="15">
      <c r="A347" s="150" t="s">
        <v>3003</v>
      </c>
      <c r="B347" s="150"/>
      <c r="C347" s="162" t="s">
        <v>3032</v>
      </c>
      <c r="D347" s="245">
        <v>342</v>
      </c>
      <c r="E347" s="251" t="s">
        <v>3003</v>
      </c>
      <c r="F347" s="147" t="s">
        <v>3082</v>
      </c>
      <c r="G347" s="147" t="s">
        <v>3032</v>
      </c>
      <c r="H347" s="278"/>
    </row>
    <row r="348" spans="1:8" ht="28.5">
      <c r="A348" s="150" t="s">
        <v>3004</v>
      </c>
      <c r="B348" s="150"/>
      <c r="C348" s="162" t="s">
        <v>3033</v>
      </c>
      <c r="D348" s="276">
        <v>343</v>
      </c>
      <c r="E348" s="251" t="s">
        <v>3004</v>
      </c>
      <c r="F348" s="147" t="s">
        <v>3083</v>
      </c>
      <c r="G348" s="147" t="s">
        <v>3033</v>
      </c>
      <c r="H348" s="278"/>
    </row>
    <row r="349" spans="1:8" ht="15">
      <c r="A349" s="150" t="s">
        <v>2966</v>
      </c>
      <c r="B349" s="150"/>
      <c r="C349" s="162" t="s">
        <v>2966</v>
      </c>
      <c r="D349" s="276">
        <v>344</v>
      </c>
      <c r="E349" s="277" t="s">
        <v>2966</v>
      </c>
      <c r="F349" s="147" t="s">
        <v>2966</v>
      </c>
      <c r="G349" s="147" t="s">
        <v>2966</v>
      </c>
      <c r="H349" s="278"/>
    </row>
    <row r="350" spans="1:8" ht="15">
      <c r="A350" s="150" t="s">
        <v>2968</v>
      </c>
      <c r="B350" s="150"/>
      <c r="C350" s="162" t="s">
        <v>2968</v>
      </c>
      <c r="D350" s="276">
        <v>345</v>
      </c>
      <c r="E350" s="277" t="s">
        <v>2968</v>
      </c>
      <c r="F350" s="147" t="s">
        <v>2968</v>
      </c>
      <c r="G350" s="147" t="s">
        <v>2968</v>
      </c>
      <c r="H350" s="278"/>
    </row>
    <row r="351" spans="1:8" ht="28.5">
      <c r="A351" s="150" t="s">
        <v>2994</v>
      </c>
      <c r="B351" s="150"/>
      <c r="C351" s="162" t="s">
        <v>3034</v>
      </c>
      <c r="D351" s="276">
        <v>346</v>
      </c>
      <c r="E351" s="277" t="s">
        <v>2994</v>
      </c>
      <c r="F351" s="147" t="s">
        <v>3084</v>
      </c>
      <c r="G351" s="147" t="s">
        <v>3034</v>
      </c>
      <c r="H351" s="278"/>
    </row>
    <row r="352" spans="1:8" ht="15">
      <c r="A352" s="150" t="s">
        <v>2969</v>
      </c>
      <c r="B352" s="150"/>
      <c r="C352" s="162" t="s">
        <v>3035</v>
      </c>
      <c r="D352" s="276">
        <v>347</v>
      </c>
      <c r="E352" s="277" t="s">
        <v>2969</v>
      </c>
      <c r="F352" s="147" t="s">
        <v>3085</v>
      </c>
      <c r="G352" s="147" t="s">
        <v>3035</v>
      </c>
      <c r="H352" s="278"/>
    </row>
    <row r="353" spans="1:8" ht="15">
      <c r="A353" s="150" t="s">
        <v>2970</v>
      </c>
      <c r="B353" s="150"/>
      <c r="C353" s="162" t="s">
        <v>3036</v>
      </c>
      <c r="D353" s="276">
        <v>348</v>
      </c>
      <c r="E353" s="277" t="s">
        <v>2970</v>
      </c>
      <c r="F353" s="147" t="s">
        <v>3086</v>
      </c>
      <c r="G353" s="147" t="s">
        <v>3036</v>
      </c>
      <c r="H353" s="278"/>
    </row>
    <row r="354" spans="1:8" ht="15">
      <c r="A354" s="150" t="s">
        <v>2983</v>
      </c>
      <c r="B354" s="150"/>
      <c r="C354" s="162" t="s">
        <v>3066</v>
      </c>
      <c r="D354" s="276">
        <v>349</v>
      </c>
      <c r="E354" s="277" t="s">
        <v>2983</v>
      </c>
      <c r="F354" s="147" t="s">
        <v>3087</v>
      </c>
      <c r="G354" s="147" t="s">
        <v>3066</v>
      </c>
      <c r="H354" s="278"/>
    </row>
    <row r="355" spans="1:8" ht="15">
      <c r="A355" s="150" t="s">
        <v>2976</v>
      </c>
      <c r="B355" s="150"/>
      <c r="C355" s="162" t="s">
        <v>3037</v>
      </c>
      <c r="D355" s="276">
        <v>350</v>
      </c>
      <c r="E355" s="277" t="s">
        <v>2976</v>
      </c>
      <c r="F355" s="147" t="s">
        <v>3088</v>
      </c>
      <c r="G355" s="147" t="s">
        <v>3037</v>
      </c>
      <c r="H355" s="278"/>
    </row>
    <row r="356" spans="1:8" ht="15">
      <c r="A356" s="150" t="s">
        <v>2978</v>
      </c>
      <c r="B356" s="150"/>
      <c r="C356" s="162" t="s">
        <v>3038</v>
      </c>
      <c r="D356" s="276">
        <v>351</v>
      </c>
      <c r="E356" s="277" t="s">
        <v>2978</v>
      </c>
      <c r="F356" s="147" t="s">
        <v>3089</v>
      </c>
      <c r="G356" s="147" t="s">
        <v>3038</v>
      </c>
      <c r="H356" s="278"/>
    </row>
    <row r="357" spans="1:8" ht="15">
      <c r="A357" s="150" t="s">
        <v>2977</v>
      </c>
      <c r="B357" s="150"/>
      <c r="C357" s="162" t="s">
        <v>3039</v>
      </c>
      <c r="D357" s="245">
        <v>352</v>
      </c>
      <c r="E357" s="277" t="s">
        <v>2977</v>
      </c>
      <c r="F357" s="147" t="s">
        <v>3090</v>
      </c>
      <c r="G357" s="147" t="s">
        <v>3039</v>
      </c>
      <c r="H357" s="217"/>
    </row>
    <row r="358" spans="1:8" ht="15">
      <c r="A358" s="150" t="s">
        <v>2974</v>
      </c>
      <c r="B358" s="150"/>
      <c r="C358" s="162" t="s">
        <v>3067</v>
      </c>
      <c r="D358" s="245">
        <v>353</v>
      </c>
      <c r="E358" s="251" t="s">
        <v>2974</v>
      </c>
      <c r="F358" s="147" t="s">
        <v>3091</v>
      </c>
      <c r="G358" s="147" t="s">
        <v>3067</v>
      </c>
      <c r="H358" s="217"/>
    </row>
    <row r="359" spans="1:8" ht="15">
      <c r="A359" s="150" t="s">
        <v>2984</v>
      </c>
      <c r="B359" s="150"/>
      <c r="C359" s="162" t="s">
        <v>3040</v>
      </c>
      <c r="D359" s="276">
        <v>354</v>
      </c>
      <c r="E359" s="251" t="s">
        <v>2984</v>
      </c>
      <c r="F359" s="147" t="s">
        <v>3092</v>
      </c>
      <c r="G359" s="147" t="s">
        <v>3040</v>
      </c>
      <c r="H359" s="217"/>
    </row>
    <row r="360" spans="1:8" ht="85.5">
      <c r="A360" s="150" t="s">
        <v>3000</v>
      </c>
      <c r="B360" s="150"/>
      <c r="C360" s="162" t="s">
        <v>3041</v>
      </c>
      <c r="D360" s="245">
        <v>355</v>
      </c>
      <c r="E360" s="251" t="s">
        <v>3005</v>
      </c>
      <c r="F360" s="147" t="s">
        <v>3093</v>
      </c>
      <c r="G360" s="147" t="s">
        <v>3041</v>
      </c>
      <c r="H360" s="217"/>
    </row>
    <row r="361" spans="1:8" ht="15">
      <c r="A361" s="150" t="s">
        <v>2972</v>
      </c>
      <c r="B361" s="150"/>
      <c r="C361" s="162" t="s">
        <v>3042</v>
      </c>
      <c r="D361" s="245">
        <v>356</v>
      </c>
      <c r="E361" s="251" t="s">
        <v>2972</v>
      </c>
      <c r="F361" s="147" t="s">
        <v>3094</v>
      </c>
      <c r="G361" s="147" t="s">
        <v>3042</v>
      </c>
      <c r="H361" s="217"/>
    </row>
    <row r="362" spans="1:8" ht="15">
      <c r="A362" s="150" t="s">
        <v>2973</v>
      </c>
      <c r="B362" s="150"/>
      <c r="C362" s="162" t="s">
        <v>3043</v>
      </c>
      <c r="D362" s="276">
        <v>357</v>
      </c>
      <c r="E362" s="251" t="s">
        <v>3001</v>
      </c>
      <c r="F362" s="147" t="s">
        <v>3095</v>
      </c>
      <c r="G362" s="147" t="s">
        <v>3043</v>
      </c>
      <c r="H362" s="217"/>
    </row>
    <row r="363" spans="1:8" ht="28.5">
      <c r="A363" s="150" t="s">
        <v>2995</v>
      </c>
      <c r="B363" s="150"/>
      <c r="C363" s="162" t="s">
        <v>3044</v>
      </c>
      <c r="D363" s="245">
        <v>358</v>
      </c>
      <c r="E363" s="251" t="s">
        <v>2995</v>
      </c>
      <c r="F363" s="147" t="s">
        <v>3096</v>
      </c>
      <c r="G363" s="147" t="s">
        <v>3044</v>
      </c>
      <c r="H363" s="217"/>
    </row>
    <row r="364" spans="1:8" ht="57">
      <c r="A364" s="150" t="s">
        <v>2985</v>
      </c>
      <c r="B364" s="150"/>
      <c r="C364" s="162" t="s">
        <v>3045</v>
      </c>
      <c r="D364" s="245">
        <v>359</v>
      </c>
      <c r="E364" s="251" t="s">
        <v>2985</v>
      </c>
      <c r="F364" s="147" t="s">
        <v>3097</v>
      </c>
      <c r="G364" s="147" t="s">
        <v>3045</v>
      </c>
      <c r="H364" s="217"/>
    </row>
    <row r="365" spans="1:8" ht="15">
      <c r="A365" s="150" t="s">
        <v>2993</v>
      </c>
      <c r="B365" s="150"/>
      <c r="C365" s="162" t="s">
        <v>3046</v>
      </c>
      <c r="D365" s="245">
        <v>360</v>
      </c>
      <c r="E365" s="251" t="s">
        <v>2993</v>
      </c>
      <c r="F365" s="147" t="s">
        <v>3098</v>
      </c>
      <c r="G365" s="147" t="s">
        <v>3046</v>
      </c>
      <c r="H365" s="217"/>
    </row>
    <row r="366" spans="1:8" ht="28.5">
      <c r="A366" s="150" t="s">
        <v>3002</v>
      </c>
      <c r="B366" s="150"/>
      <c r="C366" s="162" t="s">
        <v>3047</v>
      </c>
      <c r="D366" s="245">
        <v>361</v>
      </c>
      <c r="E366" s="251" t="s">
        <v>3002</v>
      </c>
      <c r="F366" s="147" t="s">
        <v>3099</v>
      </c>
      <c r="G366" s="147" t="s">
        <v>3047</v>
      </c>
      <c r="H366" s="217"/>
    </row>
    <row r="367" spans="1:8" ht="15">
      <c r="A367" s="150" t="s">
        <v>2988</v>
      </c>
      <c r="B367" s="150"/>
      <c r="C367" s="162" t="s">
        <v>3048</v>
      </c>
      <c r="D367" s="245">
        <v>362</v>
      </c>
      <c r="E367" s="251" t="s">
        <v>2988</v>
      </c>
      <c r="F367" s="147" t="s">
        <v>3100</v>
      </c>
      <c r="G367" s="147" t="s">
        <v>3048</v>
      </c>
      <c r="H367" s="217"/>
    </row>
    <row r="368" spans="1:8" ht="15">
      <c r="A368" s="150" t="s">
        <v>2989</v>
      </c>
      <c r="B368" s="150"/>
      <c r="C368" s="162" t="s">
        <v>3049</v>
      </c>
      <c r="D368" s="245">
        <v>363</v>
      </c>
      <c r="E368" s="251" t="s">
        <v>2989</v>
      </c>
      <c r="F368" s="147" t="s">
        <v>3101</v>
      </c>
      <c r="G368" s="147" t="s">
        <v>3049</v>
      </c>
      <c r="H368" s="217"/>
    </row>
    <row r="369" spans="1:8" ht="15">
      <c r="A369" s="150" t="s">
        <v>2990</v>
      </c>
      <c r="B369" s="150"/>
      <c r="C369" s="162" t="s">
        <v>3050</v>
      </c>
      <c r="D369" s="245">
        <v>364</v>
      </c>
      <c r="E369" s="251" t="s">
        <v>2990</v>
      </c>
      <c r="F369" s="147" t="s">
        <v>3102</v>
      </c>
      <c r="G369" s="147" t="s">
        <v>3050</v>
      </c>
      <c r="H369" s="217"/>
    </row>
    <row r="370" spans="1:8" ht="15">
      <c r="A370" s="150" t="s">
        <v>2991</v>
      </c>
      <c r="B370" s="150"/>
      <c r="C370" s="162" t="s">
        <v>3051</v>
      </c>
      <c r="D370" s="245">
        <v>365</v>
      </c>
      <c r="E370" s="251" t="s">
        <v>2991</v>
      </c>
      <c r="F370" s="147" t="s">
        <v>3103</v>
      </c>
      <c r="G370" s="147" t="s">
        <v>3051</v>
      </c>
      <c r="H370" s="217"/>
    </row>
    <row r="371" spans="1:8" ht="28.5">
      <c r="A371" s="150" t="s">
        <v>3007</v>
      </c>
      <c r="B371" s="150"/>
      <c r="C371" s="162" t="s">
        <v>3052</v>
      </c>
      <c r="D371" s="245">
        <v>366</v>
      </c>
      <c r="E371" s="277" t="s">
        <v>3007</v>
      </c>
      <c r="F371" s="147" t="s">
        <v>3104</v>
      </c>
      <c r="G371" s="147" t="s">
        <v>3052</v>
      </c>
      <c r="H371" s="278"/>
    </row>
    <row r="372" spans="1:8" ht="28.5">
      <c r="A372" s="150" t="s">
        <v>3008</v>
      </c>
      <c r="B372" s="150"/>
      <c r="C372" s="162" t="s">
        <v>3053</v>
      </c>
      <c r="D372" s="245">
        <v>367</v>
      </c>
      <c r="E372" s="277" t="s">
        <v>3008</v>
      </c>
      <c r="F372" s="147" t="s">
        <v>3105</v>
      </c>
      <c r="G372" s="147" t="s">
        <v>3053</v>
      </c>
      <c r="H372" s="278"/>
    </row>
    <row r="373" spans="1:8" ht="15">
      <c r="A373" s="150" t="s">
        <v>3013</v>
      </c>
      <c r="B373" s="150"/>
      <c r="C373" s="162" t="s">
        <v>3072</v>
      </c>
      <c r="D373" s="245">
        <v>368</v>
      </c>
      <c r="E373" s="277" t="s">
        <v>3013</v>
      </c>
      <c r="F373" s="147" t="s">
        <v>3106</v>
      </c>
      <c r="G373" s="147" t="s">
        <v>3072</v>
      </c>
      <c r="H373" s="278"/>
    </row>
    <row r="374" spans="1:8" ht="15">
      <c r="A374" s="150" t="s">
        <v>3014</v>
      </c>
      <c r="B374" s="150"/>
      <c r="C374" s="162" t="s">
        <v>3054</v>
      </c>
      <c r="D374" s="245">
        <v>369</v>
      </c>
      <c r="E374" s="277" t="s">
        <v>3014</v>
      </c>
      <c r="F374" s="147" t="s">
        <v>3107</v>
      </c>
      <c r="G374" s="147" t="s">
        <v>3054</v>
      </c>
      <c r="H374" s="278"/>
    </row>
    <row r="375" spans="1:8" ht="15">
      <c r="A375" s="150" t="s">
        <v>3006</v>
      </c>
      <c r="B375" s="150"/>
      <c r="C375" s="162" t="s">
        <v>3055</v>
      </c>
      <c r="D375" s="245">
        <v>370</v>
      </c>
      <c r="E375" s="277" t="s">
        <v>3006</v>
      </c>
      <c r="F375" s="147" t="s">
        <v>3108</v>
      </c>
      <c r="G375" s="147" t="s">
        <v>3055</v>
      </c>
      <c r="H375" s="278"/>
    </row>
    <row r="376" spans="1:8" ht="15">
      <c r="A376" s="150" t="s">
        <v>3009</v>
      </c>
      <c r="B376" s="150"/>
      <c r="C376" s="162" t="s">
        <v>3068</v>
      </c>
      <c r="D376" s="245">
        <v>371</v>
      </c>
      <c r="E376" s="277" t="s">
        <v>3009</v>
      </c>
      <c r="F376" s="147" t="s">
        <v>3109</v>
      </c>
      <c r="G376" s="147" t="s">
        <v>3068</v>
      </c>
      <c r="H376" s="278"/>
    </row>
    <row r="377" spans="1:8" ht="15">
      <c r="A377" s="150" t="s">
        <v>3010</v>
      </c>
      <c r="B377" s="150"/>
      <c r="C377" s="162" t="s">
        <v>3056</v>
      </c>
      <c r="D377" s="245">
        <v>372</v>
      </c>
      <c r="E377" s="277" t="s">
        <v>3010</v>
      </c>
      <c r="F377" s="147" t="s">
        <v>3110</v>
      </c>
      <c r="G377" s="147" t="s">
        <v>3056</v>
      </c>
      <c r="H377" s="278"/>
    </row>
    <row r="378" spans="1:8" ht="28.5">
      <c r="A378" s="150" t="s">
        <v>3015</v>
      </c>
      <c r="B378" s="150"/>
      <c r="C378" s="162" t="s">
        <v>3057</v>
      </c>
      <c r="D378" s="245">
        <v>373</v>
      </c>
      <c r="E378" s="251" t="s">
        <v>3015</v>
      </c>
      <c r="F378" s="147" t="s">
        <v>3111</v>
      </c>
      <c r="G378" s="147" t="s">
        <v>3057</v>
      </c>
      <c r="H378" s="217"/>
    </row>
    <row r="379" spans="1:8" ht="28.5">
      <c r="A379" s="150" t="s">
        <v>3016</v>
      </c>
      <c r="B379" s="150"/>
      <c r="C379" s="162" t="s">
        <v>3058</v>
      </c>
      <c r="D379" s="245">
        <v>374</v>
      </c>
      <c r="E379" s="251" t="s">
        <v>3016</v>
      </c>
      <c r="F379" s="147" t="s">
        <v>3112</v>
      </c>
      <c r="G379" s="147" t="s">
        <v>3058</v>
      </c>
      <c r="H379" s="217"/>
    </row>
    <row r="380" spans="1:8" ht="15">
      <c r="A380" s="150" t="s">
        <v>3017</v>
      </c>
      <c r="B380" s="150"/>
      <c r="C380" s="162" t="s">
        <v>3059</v>
      </c>
      <c r="D380" s="245">
        <v>375</v>
      </c>
      <c r="E380" s="251" t="s">
        <v>3017</v>
      </c>
      <c r="F380" s="147" t="s">
        <v>3113</v>
      </c>
      <c r="G380" s="147" t="s">
        <v>3059</v>
      </c>
      <c r="H380" s="217"/>
    </row>
    <row r="381" spans="1:8" ht="15">
      <c r="A381" s="150" t="s">
        <v>3018</v>
      </c>
      <c r="B381" s="150"/>
      <c r="C381" s="162" t="s">
        <v>3069</v>
      </c>
      <c r="D381" s="245">
        <v>376</v>
      </c>
      <c r="E381" s="251" t="s">
        <v>3018</v>
      </c>
      <c r="F381" s="147" t="s">
        <v>3114</v>
      </c>
      <c r="G381" s="147" t="s">
        <v>3069</v>
      </c>
      <c r="H381" s="217"/>
    </row>
    <row r="382" spans="1:8" ht="28.5">
      <c r="A382" s="150" t="s">
        <v>3019</v>
      </c>
      <c r="B382" s="150"/>
      <c r="C382" s="162" t="s">
        <v>3060</v>
      </c>
      <c r="D382" s="245">
        <v>377</v>
      </c>
      <c r="E382" s="251" t="s">
        <v>3019</v>
      </c>
      <c r="F382" s="147" t="s">
        <v>3115</v>
      </c>
      <c r="G382" s="147" t="s">
        <v>3060</v>
      </c>
      <c r="H382" s="217"/>
    </row>
    <row r="383" spans="1:8" ht="15">
      <c r="A383" s="150" t="s">
        <v>3020</v>
      </c>
      <c r="B383" s="150"/>
      <c r="C383" s="162" t="s">
        <v>3070</v>
      </c>
      <c r="D383" s="245">
        <v>378</v>
      </c>
      <c r="E383" s="293" t="s">
        <v>3020</v>
      </c>
      <c r="F383" s="147" t="s">
        <v>3116</v>
      </c>
      <c r="G383" s="147" t="s">
        <v>3070</v>
      </c>
      <c r="H383" s="294"/>
    </row>
    <row r="384" spans="1:8" ht="15">
      <c r="A384" s="150" t="s">
        <v>3021</v>
      </c>
      <c r="B384" s="150"/>
      <c r="C384" s="162" t="s">
        <v>3071</v>
      </c>
      <c r="D384" s="245">
        <v>379</v>
      </c>
      <c r="E384" s="293" t="s">
        <v>3021</v>
      </c>
      <c r="F384" s="147" t="s">
        <v>3117</v>
      </c>
      <c r="G384" s="147" t="s">
        <v>3071</v>
      </c>
      <c r="H384" s="294"/>
    </row>
    <row r="385" spans="1:8" ht="15">
      <c r="A385" s="150" t="s">
        <v>3022</v>
      </c>
      <c r="B385" s="150"/>
      <c r="C385" s="162" t="s">
        <v>3061</v>
      </c>
      <c r="D385" s="245">
        <v>380</v>
      </c>
      <c r="E385" s="293" t="s">
        <v>3022</v>
      </c>
      <c r="F385" s="147" t="s">
        <v>3118</v>
      </c>
      <c r="G385" s="147" t="s">
        <v>3061</v>
      </c>
      <c r="H385" s="294"/>
    </row>
    <row r="386" spans="1:8" ht="15">
      <c r="A386" s="150" t="s">
        <v>3023</v>
      </c>
      <c r="B386" s="150"/>
      <c r="C386" s="162" t="s">
        <v>3062</v>
      </c>
      <c r="D386" s="245">
        <v>381</v>
      </c>
      <c r="E386" s="293" t="s">
        <v>3023</v>
      </c>
      <c r="F386" s="147" t="s">
        <v>3119</v>
      </c>
      <c r="G386" s="147" t="s">
        <v>3062</v>
      </c>
      <c r="H386" s="294"/>
    </row>
    <row r="387" spans="1:8" ht="15">
      <c r="A387" s="150" t="s">
        <v>3024</v>
      </c>
      <c r="B387" s="150"/>
      <c r="C387" s="162" t="s">
        <v>3063</v>
      </c>
      <c r="D387" s="245">
        <v>382</v>
      </c>
      <c r="E387" s="293" t="s">
        <v>3024</v>
      </c>
      <c r="F387" s="147" t="s">
        <v>3120</v>
      </c>
      <c r="G387" s="147" t="s">
        <v>3063</v>
      </c>
      <c r="H387" s="294"/>
    </row>
    <row r="388" spans="1:8" ht="15">
      <c r="A388" s="150" t="s">
        <v>2992</v>
      </c>
      <c r="B388" s="150"/>
      <c r="C388" s="162" t="s">
        <v>3122</v>
      </c>
      <c r="D388" s="296">
        <v>383</v>
      </c>
      <c r="E388" s="293" t="s">
        <v>2992</v>
      </c>
      <c r="F388" s="147" t="s">
        <v>3121</v>
      </c>
      <c r="G388" s="147" t="s">
        <v>3122</v>
      </c>
      <c r="H388" s="294"/>
    </row>
    <row r="389" spans="1:8" ht="15">
      <c r="A389" s="150" t="s">
        <v>2971</v>
      </c>
      <c r="B389" s="150"/>
      <c r="C389" s="162" t="s">
        <v>3125</v>
      </c>
      <c r="D389" s="245">
        <v>384</v>
      </c>
      <c r="E389" s="251" t="s">
        <v>2971</v>
      </c>
      <c r="F389" s="147" t="s">
        <v>3124</v>
      </c>
      <c r="G389" s="147" t="s">
        <v>3125</v>
      </c>
      <c r="H389" s="217"/>
    </row>
    <row r="390" spans="1:8" ht="15">
      <c r="A390" s="150" t="s">
        <v>2986</v>
      </c>
      <c r="B390" s="150"/>
      <c r="C390" s="162" t="s">
        <v>3127</v>
      </c>
      <c r="D390" s="245">
        <v>385</v>
      </c>
      <c r="E390" s="251" t="s">
        <v>2986</v>
      </c>
      <c r="F390" s="147" t="s">
        <v>3126</v>
      </c>
      <c r="G390" s="147" t="s">
        <v>3127</v>
      </c>
      <c r="H390" s="217"/>
    </row>
  </sheetData>
  <mergeCells count="4">
    <mergeCell ref="A1:B2"/>
    <mergeCell ref="C4:D4"/>
    <mergeCell ref="C3:F3"/>
    <mergeCell ref="C1:F2"/>
  </mergeCells>
  <pageMargins left="0.7" right="0.7" top="0.75" bottom="0.75" header="0.3" footer="0.3"/>
  <pageSetup orientation="portrait" horizontalDpi="1200" verticalDpi="1200" r:id="rId1"/>
  <legacy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D65"/>
  <sheetViews>
    <sheetView workbookViewId="0">
      <selection activeCell="C403" sqref="C403"/>
    </sheetView>
  </sheetViews>
  <sheetFormatPr defaultRowHeight="14.25"/>
  <cols>
    <col min="1" max="1" width="14" customWidth="1"/>
    <col min="2" max="2" width="15" bestFit="1" customWidth="1"/>
    <col min="3" max="3" width="96.5" bestFit="1" customWidth="1"/>
    <col min="4" max="4" width="83.5" bestFit="1" customWidth="1"/>
  </cols>
  <sheetData>
    <row r="1" spans="1:4" ht="15">
      <c r="A1" s="2" t="s">
        <v>396</v>
      </c>
      <c r="B1" s="2" t="s">
        <v>397</v>
      </c>
      <c r="C1" s="2" t="s">
        <v>398</v>
      </c>
      <c r="D1" s="2" t="s">
        <v>420</v>
      </c>
    </row>
    <row r="2" spans="1:4">
      <c r="A2" t="s">
        <v>2229</v>
      </c>
      <c r="B2" t="s">
        <v>860</v>
      </c>
      <c r="C2" t="s">
        <v>806</v>
      </c>
      <c r="D2" s="113" t="str">
        <f t="shared" ref="D2:D32" si="0">VLOOKUP(C2,TranslationTable,3,FALSE)</f>
        <v>在“成分描述”一栏中，请提供此物质的EC编号。</v>
      </c>
    </row>
    <row r="3" spans="1:4">
      <c r="A3" t="s">
        <v>399</v>
      </c>
      <c r="B3" t="s">
        <v>400</v>
      </c>
      <c r="C3" t="s">
        <v>2232</v>
      </c>
      <c r="D3" t="str">
        <f t="shared" si="0"/>
        <v>在下一行中，请提供此物质的可呼吸部分的单独条目。</v>
      </c>
    </row>
    <row r="4" spans="1:4">
      <c r="A4" t="s">
        <v>401</v>
      </c>
      <c r="B4" t="s">
        <v>400</v>
      </c>
      <c r="C4" t="s">
        <v>2232</v>
      </c>
      <c r="D4" t="str">
        <f t="shared" si="0"/>
        <v>在下一行中，请提供此物质的可呼吸部分的单独条目。</v>
      </c>
    </row>
    <row r="5" spans="1:4">
      <c r="A5" t="s">
        <v>402</v>
      </c>
      <c r="B5" t="s">
        <v>400</v>
      </c>
      <c r="C5" t="s">
        <v>2232</v>
      </c>
      <c r="D5" t="str">
        <f t="shared" si="0"/>
        <v>在下一行中，请提供此物质的可呼吸部分的单独条目。</v>
      </c>
    </row>
    <row r="6" spans="1:4">
      <c r="A6" t="s">
        <v>380</v>
      </c>
      <c r="B6" t="s">
        <v>400</v>
      </c>
      <c r="C6" t="s">
        <v>2232</v>
      </c>
      <c r="D6" t="str">
        <f t="shared" si="0"/>
        <v>在下一行中，请提供此物质的可呼吸部分的单独条目。</v>
      </c>
    </row>
    <row r="7" spans="1:4">
      <c r="A7" t="s">
        <v>403</v>
      </c>
      <c r="B7" t="s">
        <v>400</v>
      </c>
      <c r="C7" t="s">
        <v>2232</v>
      </c>
      <c r="D7" t="str">
        <f t="shared" si="0"/>
        <v>在下一行中，请提供此物质的可呼吸部分的单独条目。</v>
      </c>
    </row>
    <row r="8" spans="1:4">
      <c r="A8" t="s">
        <v>404</v>
      </c>
      <c r="B8" t="s">
        <v>405</v>
      </c>
      <c r="C8" t="s">
        <v>406</v>
      </c>
      <c r="D8" t="str">
        <f t="shared" si="0"/>
        <v>在“组分描述”列中，请提供此物质的分子量。</v>
      </c>
    </row>
    <row r="9" spans="1:4">
      <c r="A9" t="s">
        <v>407</v>
      </c>
      <c r="B9" t="s">
        <v>405</v>
      </c>
      <c r="C9" t="s">
        <v>406</v>
      </c>
      <c r="D9" t="str">
        <f t="shared" si="0"/>
        <v>在“组分描述”列中，请提供此物质的分子量。</v>
      </c>
    </row>
    <row r="10" spans="1:4">
      <c r="A10" t="s">
        <v>784</v>
      </c>
      <c r="B10" t="s">
        <v>405</v>
      </c>
      <c r="C10" t="s">
        <v>406</v>
      </c>
      <c r="D10" s="113" t="str">
        <f t="shared" si="0"/>
        <v>在“组分描述”列中，请提供此物质的分子量。</v>
      </c>
    </row>
    <row r="11" spans="1:4">
      <c r="A11" t="s">
        <v>408</v>
      </c>
      <c r="B11" t="s">
        <v>405</v>
      </c>
      <c r="C11" t="s">
        <v>406</v>
      </c>
      <c r="D11" t="str">
        <f t="shared" si="0"/>
        <v>在“组分描述”列中，请提供此物质的分子量。</v>
      </c>
    </row>
    <row r="12" spans="1:4">
      <c r="A12" t="s">
        <v>791</v>
      </c>
      <c r="B12" t="s">
        <v>789</v>
      </c>
      <c r="C12" t="s">
        <v>2255</v>
      </c>
      <c r="D12" s="113" t="str">
        <f t="shared" si="0"/>
        <v>在“成分描述”一栏中，请也指出此物质是否是脲二酮，缩二脲或混合物。</v>
      </c>
    </row>
    <row r="13" spans="1:4">
      <c r="A13" t="s">
        <v>792</v>
      </c>
      <c r="B13" t="s">
        <v>789</v>
      </c>
      <c r="C13" t="s">
        <v>787</v>
      </c>
      <c r="D13" s="113" t="str">
        <f t="shared" si="0"/>
        <v>在“成分描述”一栏中，请也指出此物质是否是纤维或非纤维形式。</v>
      </c>
    </row>
    <row r="14" spans="1:4">
      <c r="A14" t="s">
        <v>847</v>
      </c>
      <c r="B14" t="s">
        <v>860</v>
      </c>
      <c r="C14" t="s">
        <v>806</v>
      </c>
      <c r="D14" s="113" t="str">
        <f t="shared" si="0"/>
        <v>在“成分描述”一栏中，请提供此物质的EC编号。</v>
      </c>
    </row>
    <row r="15" spans="1:4">
      <c r="A15" t="s">
        <v>848</v>
      </c>
      <c r="B15" t="s">
        <v>860</v>
      </c>
      <c r="C15" t="s">
        <v>806</v>
      </c>
      <c r="D15" s="113" t="str">
        <f t="shared" si="0"/>
        <v>在“成分描述”一栏中，请提供此物质的EC编号。</v>
      </c>
    </row>
    <row r="16" spans="1:4">
      <c r="A16" t="s">
        <v>858</v>
      </c>
      <c r="B16" t="s">
        <v>860</v>
      </c>
      <c r="C16" t="s">
        <v>806</v>
      </c>
      <c r="D16" s="113" t="str">
        <f t="shared" si="0"/>
        <v>在“成分描述”一栏中，请提供此物质的EC编号。</v>
      </c>
    </row>
    <row r="17" spans="1:4">
      <c r="A17" t="s">
        <v>849</v>
      </c>
      <c r="B17" t="s">
        <v>860</v>
      </c>
      <c r="C17" t="s">
        <v>806</v>
      </c>
      <c r="D17" s="113" t="str">
        <f t="shared" si="0"/>
        <v>在“成分描述”一栏中，请提供此物质的EC编号。</v>
      </c>
    </row>
    <row r="18" spans="1:4">
      <c r="A18" t="s">
        <v>852</v>
      </c>
      <c r="B18" t="s">
        <v>860</v>
      </c>
      <c r="C18" t="s">
        <v>806</v>
      </c>
      <c r="D18" s="113" t="str">
        <f t="shared" si="0"/>
        <v>在“成分描述”一栏中，请提供此物质的EC编号。</v>
      </c>
    </row>
    <row r="19" spans="1:4">
      <c r="A19" t="s">
        <v>850</v>
      </c>
      <c r="B19" t="s">
        <v>860</v>
      </c>
      <c r="C19" t="s">
        <v>806</v>
      </c>
      <c r="D19" s="113" t="str">
        <f t="shared" si="0"/>
        <v>在“成分描述”一栏中，请提供此物质的EC编号。</v>
      </c>
    </row>
    <row r="20" spans="1:4">
      <c r="A20" t="s">
        <v>853</v>
      </c>
      <c r="B20" t="s">
        <v>860</v>
      </c>
      <c r="C20" t="s">
        <v>806</v>
      </c>
      <c r="D20" s="113" t="str">
        <f t="shared" si="0"/>
        <v>在“成分描述”一栏中，请提供此物质的EC编号。</v>
      </c>
    </row>
    <row r="21" spans="1:4">
      <c r="A21" t="s">
        <v>851</v>
      </c>
      <c r="B21" t="s">
        <v>860</v>
      </c>
      <c r="C21" t="s">
        <v>806</v>
      </c>
      <c r="D21" s="113" t="str">
        <f t="shared" si="0"/>
        <v>在“成分描述”一栏中，请提供此物质的EC编号。</v>
      </c>
    </row>
    <row r="22" spans="1:4">
      <c r="A22" t="s">
        <v>854</v>
      </c>
      <c r="B22" t="s">
        <v>860</v>
      </c>
      <c r="C22" t="s">
        <v>806</v>
      </c>
      <c r="D22" s="113" t="str">
        <f t="shared" si="0"/>
        <v>在“成分描述”一栏中，请提供此物质的EC编号。</v>
      </c>
    </row>
    <row r="23" spans="1:4">
      <c r="A23" t="s">
        <v>859</v>
      </c>
      <c r="B23" t="s">
        <v>860</v>
      </c>
      <c r="C23" t="s">
        <v>806</v>
      </c>
      <c r="D23" s="113" t="str">
        <f t="shared" si="0"/>
        <v>在“成分描述”一栏中，请提供此物质的EC编号。</v>
      </c>
    </row>
    <row r="24" spans="1:4">
      <c r="A24" t="s">
        <v>855</v>
      </c>
      <c r="B24" t="s">
        <v>860</v>
      </c>
      <c r="C24" t="s">
        <v>806</v>
      </c>
      <c r="D24" s="113" t="str">
        <f t="shared" si="0"/>
        <v>在“成分描述”一栏中，请提供此物质的EC编号。</v>
      </c>
    </row>
    <row r="25" spans="1:4">
      <c r="A25" t="s">
        <v>857</v>
      </c>
      <c r="B25" t="s">
        <v>860</v>
      </c>
      <c r="C25" t="s">
        <v>806</v>
      </c>
      <c r="D25" s="113" t="str">
        <f t="shared" si="0"/>
        <v>在“成分描述”一栏中，请提供此物质的EC编号。</v>
      </c>
    </row>
    <row r="26" spans="1:4">
      <c r="A26" t="s">
        <v>856</v>
      </c>
      <c r="B26" t="s">
        <v>860</v>
      </c>
      <c r="C26" t="s">
        <v>806</v>
      </c>
      <c r="D26" s="113" t="str">
        <f t="shared" si="0"/>
        <v>在“成分描述”一栏中，请提供此物质的EC编号。</v>
      </c>
    </row>
    <row r="27" spans="1:4">
      <c r="A27" t="s">
        <v>814</v>
      </c>
      <c r="B27" t="s">
        <v>860</v>
      </c>
      <c r="C27" t="s">
        <v>806</v>
      </c>
      <c r="D27" s="113" t="str">
        <f t="shared" si="0"/>
        <v>在“成分描述”一栏中，请提供此物质的EC编号。</v>
      </c>
    </row>
    <row r="28" spans="1:4">
      <c r="A28" t="s">
        <v>815</v>
      </c>
      <c r="B28" t="s">
        <v>860</v>
      </c>
      <c r="C28" t="s">
        <v>806</v>
      </c>
      <c r="D28" s="113" t="str">
        <f t="shared" si="0"/>
        <v>在“成分描述”一栏中，请提供此物质的EC编号。</v>
      </c>
    </row>
    <row r="29" spans="1:4">
      <c r="A29" t="s">
        <v>816</v>
      </c>
      <c r="B29" t="s">
        <v>860</v>
      </c>
      <c r="C29" t="s">
        <v>806</v>
      </c>
      <c r="D29" s="113" t="str">
        <f t="shared" si="0"/>
        <v>在“成分描述”一栏中，请提供此物质的EC编号。</v>
      </c>
    </row>
    <row r="30" spans="1:4">
      <c r="A30" t="s">
        <v>817</v>
      </c>
      <c r="B30" t="s">
        <v>860</v>
      </c>
      <c r="C30" t="s">
        <v>806</v>
      </c>
      <c r="D30" s="113" t="str">
        <f t="shared" si="0"/>
        <v>在“成分描述”一栏中，请提供此物质的EC编号。</v>
      </c>
    </row>
    <row r="31" spans="1:4">
      <c r="A31" t="s">
        <v>818</v>
      </c>
      <c r="B31" t="s">
        <v>860</v>
      </c>
      <c r="C31" t="s">
        <v>806</v>
      </c>
      <c r="D31" s="113" t="str">
        <f t="shared" si="0"/>
        <v>在“成分描述”一栏中，请提供此物质的EC编号。</v>
      </c>
    </row>
    <row r="32" spans="1:4">
      <c r="A32" t="s">
        <v>819</v>
      </c>
      <c r="B32" t="s">
        <v>860</v>
      </c>
      <c r="C32" t="s">
        <v>806</v>
      </c>
      <c r="D32" s="113" t="str">
        <f t="shared" si="0"/>
        <v>在“成分描述”一栏中，请提供此物质的EC编号。</v>
      </c>
    </row>
    <row r="33" spans="1:4">
      <c r="A33" t="s">
        <v>820</v>
      </c>
      <c r="B33" t="s">
        <v>860</v>
      </c>
      <c r="C33" t="s">
        <v>806</v>
      </c>
      <c r="D33" s="113" t="str">
        <f t="shared" ref="D33:D64" si="1">VLOOKUP(C33,TranslationTable,3,FALSE)</f>
        <v>在“成分描述”一栏中，请提供此物质的EC编号。</v>
      </c>
    </row>
    <row r="34" spans="1:4">
      <c r="A34" t="s">
        <v>821</v>
      </c>
      <c r="B34" t="s">
        <v>860</v>
      </c>
      <c r="C34" t="s">
        <v>806</v>
      </c>
      <c r="D34" s="113" t="str">
        <f t="shared" si="1"/>
        <v>在“成分描述”一栏中，请提供此物质的EC编号。</v>
      </c>
    </row>
    <row r="35" spans="1:4">
      <c r="A35" t="s">
        <v>822</v>
      </c>
      <c r="B35" t="s">
        <v>860</v>
      </c>
      <c r="C35" t="s">
        <v>806</v>
      </c>
      <c r="D35" s="113" t="str">
        <f t="shared" si="1"/>
        <v>在“成分描述”一栏中，请提供此物质的EC编号。</v>
      </c>
    </row>
    <row r="36" spans="1:4">
      <c r="A36" t="s">
        <v>823</v>
      </c>
      <c r="B36" t="s">
        <v>860</v>
      </c>
      <c r="C36" t="s">
        <v>806</v>
      </c>
      <c r="D36" s="113" t="str">
        <f t="shared" si="1"/>
        <v>在“成分描述”一栏中，请提供此物质的EC编号。</v>
      </c>
    </row>
    <row r="37" spans="1:4">
      <c r="A37" t="s">
        <v>824</v>
      </c>
      <c r="B37" t="s">
        <v>860</v>
      </c>
      <c r="C37" t="s">
        <v>806</v>
      </c>
      <c r="D37" s="113" t="str">
        <f t="shared" si="1"/>
        <v>在“成分描述”一栏中，请提供此物质的EC编号。</v>
      </c>
    </row>
    <row r="38" spans="1:4">
      <c r="A38" t="s">
        <v>825</v>
      </c>
      <c r="B38" t="s">
        <v>860</v>
      </c>
      <c r="C38" t="s">
        <v>806</v>
      </c>
      <c r="D38" s="113" t="str">
        <f t="shared" si="1"/>
        <v>在“成分描述”一栏中，请提供此物质的EC编号。</v>
      </c>
    </row>
    <row r="39" spans="1:4">
      <c r="A39" t="s">
        <v>826</v>
      </c>
      <c r="B39" t="s">
        <v>860</v>
      </c>
      <c r="C39" t="s">
        <v>806</v>
      </c>
      <c r="D39" s="113" t="str">
        <f t="shared" si="1"/>
        <v>在“成分描述”一栏中，请提供此物质的EC编号。</v>
      </c>
    </row>
    <row r="40" spans="1:4">
      <c r="A40" t="s">
        <v>827</v>
      </c>
      <c r="B40" t="s">
        <v>860</v>
      </c>
      <c r="C40" t="s">
        <v>806</v>
      </c>
      <c r="D40" s="113" t="str">
        <f t="shared" si="1"/>
        <v>在“成分描述”一栏中，请提供此物质的EC编号。</v>
      </c>
    </row>
    <row r="41" spans="1:4">
      <c r="A41" t="s">
        <v>828</v>
      </c>
      <c r="B41" t="s">
        <v>860</v>
      </c>
      <c r="C41" t="s">
        <v>806</v>
      </c>
      <c r="D41" s="113" t="str">
        <f t="shared" si="1"/>
        <v>在“成分描述”一栏中，请提供此物质的EC编号。</v>
      </c>
    </row>
    <row r="42" spans="1:4">
      <c r="A42" t="s">
        <v>829</v>
      </c>
      <c r="B42" t="s">
        <v>860</v>
      </c>
      <c r="C42" t="s">
        <v>806</v>
      </c>
      <c r="D42" s="113" t="str">
        <f t="shared" si="1"/>
        <v>在“成分描述”一栏中，请提供此物质的EC编号。</v>
      </c>
    </row>
    <row r="43" spans="1:4">
      <c r="A43" t="s">
        <v>830</v>
      </c>
      <c r="B43" t="s">
        <v>860</v>
      </c>
      <c r="C43" t="s">
        <v>806</v>
      </c>
      <c r="D43" s="113" t="str">
        <f t="shared" si="1"/>
        <v>在“成分描述”一栏中，请提供此物质的EC编号。</v>
      </c>
    </row>
    <row r="44" spans="1:4">
      <c r="A44" t="s">
        <v>831</v>
      </c>
      <c r="B44" t="s">
        <v>860</v>
      </c>
      <c r="C44" t="s">
        <v>806</v>
      </c>
      <c r="D44" s="113" t="str">
        <f t="shared" si="1"/>
        <v>在“成分描述”一栏中，请提供此物质的EC编号。</v>
      </c>
    </row>
    <row r="45" spans="1:4">
      <c r="A45" t="s">
        <v>832</v>
      </c>
      <c r="B45" t="s">
        <v>860</v>
      </c>
      <c r="C45" t="s">
        <v>806</v>
      </c>
      <c r="D45" s="113" t="str">
        <f t="shared" si="1"/>
        <v>在“成分描述”一栏中，请提供此物质的EC编号。</v>
      </c>
    </row>
    <row r="46" spans="1:4">
      <c r="A46" t="s">
        <v>833</v>
      </c>
      <c r="B46" t="s">
        <v>860</v>
      </c>
      <c r="C46" t="s">
        <v>806</v>
      </c>
      <c r="D46" s="113" t="str">
        <f t="shared" si="1"/>
        <v>在“成分描述”一栏中，请提供此物质的EC编号。</v>
      </c>
    </row>
    <row r="47" spans="1:4">
      <c r="A47" t="s">
        <v>834</v>
      </c>
      <c r="B47" t="s">
        <v>860</v>
      </c>
      <c r="C47" t="s">
        <v>806</v>
      </c>
      <c r="D47" s="113" t="str">
        <f t="shared" si="1"/>
        <v>在“成分描述”一栏中，请提供此物质的EC编号。</v>
      </c>
    </row>
    <row r="48" spans="1:4">
      <c r="A48" t="s">
        <v>835</v>
      </c>
      <c r="B48" t="s">
        <v>860</v>
      </c>
      <c r="C48" t="s">
        <v>806</v>
      </c>
      <c r="D48" s="113" t="str">
        <f t="shared" si="1"/>
        <v>在“成分描述”一栏中，请提供此物质的EC编号。</v>
      </c>
    </row>
    <row r="49" spans="1:4">
      <c r="A49" t="s">
        <v>836</v>
      </c>
      <c r="B49" t="s">
        <v>860</v>
      </c>
      <c r="C49" t="s">
        <v>806</v>
      </c>
      <c r="D49" s="113" t="str">
        <f t="shared" si="1"/>
        <v>在“成分描述”一栏中，请提供此物质的EC编号。</v>
      </c>
    </row>
    <row r="50" spans="1:4">
      <c r="A50" t="s">
        <v>837</v>
      </c>
      <c r="B50" t="s">
        <v>860</v>
      </c>
      <c r="C50" t="s">
        <v>806</v>
      </c>
      <c r="D50" s="113" t="str">
        <f t="shared" si="1"/>
        <v>在“成分描述”一栏中，请提供此物质的EC编号。</v>
      </c>
    </row>
    <row r="51" spans="1:4">
      <c r="A51" t="s">
        <v>838</v>
      </c>
      <c r="B51" t="s">
        <v>860</v>
      </c>
      <c r="C51" t="s">
        <v>806</v>
      </c>
      <c r="D51" s="113" t="str">
        <f t="shared" si="1"/>
        <v>在“成分描述”一栏中，请提供此物质的EC编号。</v>
      </c>
    </row>
    <row r="52" spans="1:4">
      <c r="A52" t="s">
        <v>839</v>
      </c>
      <c r="B52" t="s">
        <v>860</v>
      </c>
      <c r="C52" t="s">
        <v>806</v>
      </c>
      <c r="D52" s="113" t="str">
        <f t="shared" si="1"/>
        <v>在“成分描述”一栏中，请提供此物质的EC编号。</v>
      </c>
    </row>
    <row r="53" spans="1:4">
      <c r="A53" t="s">
        <v>840</v>
      </c>
      <c r="B53" t="s">
        <v>860</v>
      </c>
      <c r="C53" t="s">
        <v>806</v>
      </c>
      <c r="D53" s="113" t="str">
        <f t="shared" si="1"/>
        <v>在“成分描述”一栏中，请提供此物质的EC编号。</v>
      </c>
    </row>
    <row r="54" spans="1:4">
      <c r="A54" t="s">
        <v>841</v>
      </c>
      <c r="B54" t="s">
        <v>860</v>
      </c>
      <c r="C54" t="s">
        <v>806</v>
      </c>
      <c r="D54" s="113" t="str">
        <f t="shared" si="1"/>
        <v>在“成分描述”一栏中，请提供此物质的EC编号。</v>
      </c>
    </row>
    <row r="55" spans="1:4">
      <c r="A55" t="s">
        <v>842</v>
      </c>
      <c r="B55" t="s">
        <v>860</v>
      </c>
      <c r="C55" t="s">
        <v>806</v>
      </c>
      <c r="D55" s="113" t="str">
        <f t="shared" si="1"/>
        <v>在“成分描述”一栏中，请提供此物质的EC编号。</v>
      </c>
    </row>
    <row r="56" spans="1:4">
      <c r="A56" t="s">
        <v>843</v>
      </c>
      <c r="B56" t="s">
        <v>860</v>
      </c>
      <c r="C56" t="s">
        <v>806</v>
      </c>
      <c r="D56" s="113" t="str">
        <f t="shared" si="1"/>
        <v>在“成分描述”一栏中，请提供此物质的EC编号。</v>
      </c>
    </row>
    <row r="57" spans="1:4">
      <c r="A57" t="s">
        <v>844</v>
      </c>
      <c r="B57" t="s">
        <v>860</v>
      </c>
      <c r="C57" t="s">
        <v>806</v>
      </c>
      <c r="D57" s="113" t="str">
        <f t="shared" si="1"/>
        <v>在“成分描述”一栏中，请提供此物质的EC编号。</v>
      </c>
    </row>
    <row r="58" spans="1:4">
      <c r="A58" t="s">
        <v>845</v>
      </c>
      <c r="B58" t="s">
        <v>860</v>
      </c>
      <c r="C58" t="s">
        <v>806</v>
      </c>
      <c r="D58" s="113" t="str">
        <f t="shared" si="1"/>
        <v>在“成分描述”一栏中，请提供此物质的EC编号。</v>
      </c>
    </row>
    <row r="59" spans="1:4">
      <c r="A59" t="s">
        <v>861</v>
      </c>
      <c r="B59" t="s">
        <v>860</v>
      </c>
      <c r="C59" t="s">
        <v>806</v>
      </c>
      <c r="D59" s="113" t="str">
        <f t="shared" si="1"/>
        <v>在“成分描述”一栏中，请提供此物质的EC编号。</v>
      </c>
    </row>
    <row r="60" spans="1:4">
      <c r="A60" t="s">
        <v>846</v>
      </c>
      <c r="B60" t="s">
        <v>860</v>
      </c>
      <c r="C60" t="s">
        <v>806</v>
      </c>
      <c r="D60" s="113" t="str">
        <f t="shared" si="1"/>
        <v>在“成分描述”一栏中，请提供此物质的EC编号。</v>
      </c>
    </row>
    <row r="61" spans="1:4">
      <c r="A61" t="s">
        <v>790</v>
      </c>
      <c r="B61" t="s">
        <v>789</v>
      </c>
      <c r="C61" t="s">
        <v>787</v>
      </c>
      <c r="D61" s="113" t="str">
        <f t="shared" si="1"/>
        <v>在“成分描述”一栏中，请也指出此物质是否是纤维或非纤维形式。</v>
      </c>
    </row>
    <row r="62" spans="1:4">
      <c r="A62" t="s">
        <v>786</v>
      </c>
      <c r="B62" t="s">
        <v>789</v>
      </c>
      <c r="C62" t="s">
        <v>788</v>
      </c>
      <c r="D62" s="113" t="str">
        <f t="shared" si="1"/>
        <v>在“成分描述”一栏中，请也指出此物质是否是含铅或无铅形式。</v>
      </c>
    </row>
    <row r="63" spans="1:4">
      <c r="A63" t="s">
        <v>409</v>
      </c>
      <c r="B63" t="s">
        <v>405</v>
      </c>
      <c r="C63" t="s">
        <v>406</v>
      </c>
      <c r="D63" t="str">
        <f t="shared" si="1"/>
        <v>在“组分描述”列中，请提供此物质的分子量。</v>
      </c>
    </row>
    <row r="64" spans="1:4">
      <c r="A64" t="s">
        <v>2230</v>
      </c>
      <c r="B64" t="s">
        <v>860</v>
      </c>
      <c r="C64" t="s">
        <v>806</v>
      </c>
      <c r="D64" s="113" t="str">
        <f t="shared" si="1"/>
        <v>在“成分描述”一栏中，请提供此物质的EC编号。</v>
      </c>
    </row>
    <row r="65" spans="1:4">
      <c r="A65" t="s">
        <v>2231</v>
      </c>
      <c r="B65" t="s">
        <v>400</v>
      </c>
      <c r="C65" t="s">
        <v>2232</v>
      </c>
      <c r="D65" s="113" t="str">
        <f t="shared" ref="D65" si="2">VLOOKUP(C65,TranslationTable,3,FALSE)</f>
        <v>在下一行中，请提供此物质的可呼吸部分的单独条目。</v>
      </c>
    </row>
  </sheetData>
  <pageMargins left="0.7" right="0.7" top="0.75" bottom="0.75" header="0.3" footer="0.3"/>
  <pageSetup orientation="portrait" horizontalDpi="1200" verticalDpi="12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ED4099D5DEDA644A355C7820C562B32" ma:contentTypeVersion="7" ma:contentTypeDescription="Create a new document." ma:contentTypeScope="" ma:versionID="5341e96fd11f75e79e4d62cbc04b62ee">
  <xsd:schema xmlns:xsd="http://www.w3.org/2001/XMLSchema" xmlns:xs="http://www.w3.org/2001/XMLSchema" xmlns:p="http://schemas.microsoft.com/office/2006/metadata/properties" xmlns:ns2="a78e3f42-8b58-4cf5-a404-787808b7749f" targetNamespace="http://schemas.microsoft.com/office/2006/metadata/properties" ma:root="true" ma:fieldsID="244a825df8453d1bde0fdeb2bec60b8d" ns2:_="">
    <xsd:import namespace="a78e3f42-8b58-4cf5-a404-787808b7749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8e3f42-8b58-4cf5-a404-787808b7749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F0B3DBF7-CA10-481F-9948-8C817DE7AE4F}">
  <ds:schemaRefs>
    <ds:schemaRef ds:uri="http://schemas.microsoft.com/sharepoint/v3/contenttype/forms"/>
  </ds:schemaRefs>
</ds:datastoreItem>
</file>

<file path=customXml/itemProps2.xml><?xml version="1.0" encoding="utf-8"?>
<ds:datastoreItem xmlns:ds="http://schemas.openxmlformats.org/officeDocument/2006/customXml" ds:itemID="{86F15E2A-83FC-42A1-99C6-BC1199E9F1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8e3f42-8b58-4cf5-a404-787808b774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7B3552D-A9AC-4DE1-B5F4-6D845EF18F31}">
  <ds:schemaRefs>
    <ds:schemaRef ds:uri="a78e3f42-8b58-4cf5-a404-787808b7749f"/>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109</vt:i4>
      </vt:variant>
    </vt:vector>
  </HeadingPairs>
  <TitlesOfParts>
    <vt:vector size="120" baseType="lpstr">
      <vt:lpstr>Introduction</vt:lpstr>
      <vt:lpstr>A - Contact Info</vt:lpstr>
      <vt:lpstr>B - Product Info</vt:lpstr>
      <vt:lpstr>C - Composition </vt:lpstr>
      <vt:lpstr>D - Regulatory Info</vt:lpstr>
      <vt:lpstr>E - Sustainability</vt:lpstr>
      <vt:lpstr>F - Attachments</vt:lpstr>
      <vt:lpstr>Translations</vt:lpstr>
      <vt:lpstr>Substances with Addl Questions</vt:lpstr>
      <vt:lpstr>RSL</vt:lpstr>
      <vt:lpstr>Dropdowns</vt:lpstr>
      <vt:lpstr>'E - Sustainability'!BiocideRegENG</vt:lpstr>
      <vt:lpstr>BiocideRegENG</vt:lpstr>
      <vt:lpstr>'E - Sustainability'!CASwAddlQuestions</vt:lpstr>
      <vt:lpstr>CASwAddlQuestions</vt:lpstr>
      <vt:lpstr>'E - Sustainability'!ChemInvENG</vt:lpstr>
      <vt:lpstr>ChemInvENG</vt:lpstr>
      <vt:lpstr>'E - Sustainability'!DropDownBiocideRegENG</vt:lpstr>
      <vt:lpstr>DropDownBiocideRegENG</vt:lpstr>
      <vt:lpstr>'E - Sustainability'!DropDownBiocideTRANS</vt:lpstr>
      <vt:lpstr>DropDownBiocideTRANS</vt:lpstr>
      <vt:lpstr>'E - Sustainability'!DropDownChemInvCAENG</vt:lpstr>
      <vt:lpstr>DropDownChemInvCAENG</vt:lpstr>
      <vt:lpstr>'E - Sustainability'!DropDownChemInvCATRANS</vt:lpstr>
      <vt:lpstr>DropDownChemInvCATRANS</vt:lpstr>
      <vt:lpstr>'E - Sustainability'!DropDownChemInvEUENG</vt:lpstr>
      <vt:lpstr>DropDownChemInvEUENG</vt:lpstr>
      <vt:lpstr>'E - Sustainability'!DropDownChemInvEUTRANS</vt:lpstr>
      <vt:lpstr>DropDownChemInvEUTRANS</vt:lpstr>
      <vt:lpstr>'E - Sustainability'!DropDownChemInvSTDENG</vt:lpstr>
      <vt:lpstr>DropDownChemInvSTDENG</vt:lpstr>
      <vt:lpstr>'E - Sustainability'!DropDownChemInvSTDTRANS</vt:lpstr>
      <vt:lpstr>DropDownChemInvSTDTRANS</vt:lpstr>
      <vt:lpstr>'E - Sustainability'!DropDownChemInvUSENG</vt:lpstr>
      <vt:lpstr>DropDownChemInvUSENG</vt:lpstr>
      <vt:lpstr>'E - Sustainability'!DropDownChemInvUSTRANS</vt:lpstr>
      <vt:lpstr>DropDownChemInvUSTRANS</vt:lpstr>
      <vt:lpstr>'E - Sustainability'!DropDownComponentTypeENG</vt:lpstr>
      <vt:lpstr>DropDownComponentTypeENG</vt:lpstr>
      <vt:lpstr>'E - Sustainability'!DropDownComponentTypeTRANS</vt:lpstr>
      <vt:lpstr>DropDownComponentTypeTRANS</vt:lpstr>
      <vt:lpstr>'E - Sustainability'!DropDownDensityENG</vt:lpstr>
      <vt:lpstr>DropDownDensityENG</vt:lpstr>
      <vt:lpstr>'E - Sustainability'!DropDownDensityTRANS</vt:lpstr>
      <vt:lpstr>DropDownDensityTRANS</vt:lpstr>
      <vt:lpstr>'E - Sustainability'!DropDownFlashPointMethENG</vt:lpstr>
      <vt:lpstr>DropDownFlashPointMethENG</vt:lpstr>
      <vt:lpstr>'E - Sustainability'!DropDownFlashPointMethTRANS</vt:lpstr>
      <vt:lpstr>DropDownFlashPointMethTRANS</vt:lpstr>
      <vt:lpstr>'E - Sustainability'!DropDownImpurityENG</vt:lpstr>
      <vt:lpstr>DropDownImpurityENG</vt:lpstr>
      <vt:lpstr>'E - Sustainability'!DropDownImpurityTRANS</vt:lpstr>
      <vt:lpstr>DropDownImpurityTRANS</vt:lpstr>
      <vt:lpstr>'E - Sustainability'!DropDownNanoBondENG</vt:lpstr>
      <vt:lpstr>DropDownNanoBondENG</vt:lpstr>
      <vt:lpstr>'E - Sustainability'!DropDownNanoBondTRANS</vt:lpstr>
      <vt:lpstr>DropDownNanoBondTRANS</vt:lpstr>
      <vt:lpstr>'E - Sustainability'!DropDownNanoCompENG</vt:lpstr>
      <vt:lpstr>DropDownNanoCompENG</vt:lpstr>
      <vt:lpstr>'E - Sustainability'!DropDownNanoCompTRANS</vt:lpstr>
      <vt:lpstr>DropDownNanoCompTRANS</vt:lpstr>
      <vt:lpstr>'E - Sustainability'!DropDownNanoDustENG</vt:lpstr>
      <vt:lpstr>DropDownNanoDustENG</vt:lpstr>
      <vt:lpstr>'E - Sustainability'!DropDownNanoDustTRANS</vt:lpstr>
      <vt:lpstr>DropDownNanoDustTRANS</vt:lpstr>
      <vt:lpstr>'E - Sustainability'!DropDownNanoPartSizeENG</vt:lpstr>
      <vt:lpstr>DropDownNanoPartSizeENG</vt:lpstr>
      <vt:lpstr>'E - Sustainability'!DropDownNanoPartSizeTRANS</vt:lpstr>
      <vt:lpstr>DropDownNanoPartSizeTRANS</vt:lpstr>
      <vt:lpstr>'E - Sustainability'!DropDownNanoShapeENG</vt:lpstr>
      <vt:lpstr>DropDownNanoShapeENG</vt:lpstr>
      <vt:lpstr>'E - Sustainability'!DropDownNanoShapeTRANS</vt:lpstr>
      <vt:lpstr>DropDownNanoShapeTRANS</vt:lpstr>
      <vt:lpstr>'E - Sustainability'!DropDownNanoSurfENG</vt:lpstr>
      <vt:lpstr>DropDownNanoSurfENG</vt:lpstr>
      <vt:lpstr>'E - Sustainability'!DropDownNanoSurfTRANS</vt:lpstr>
      <vt:lpstr>DropDownNanoSurfTRANS</vt:lpstr>
      <vt:lpstr>'E - Sustainability'!DropDownPhysicalDescENG</vt:lpstr>
      <vt:lpstr>DropDownPhysicalDescENG</vt:lpstr>
      <vt:lpstr>'E - Sustainability'!DropDownPhysicalDescTRANS</vt:lpstr>
      <vt:lpstr>DropDownPhysicalDescTRANS</vt:lpstr>
      <vt:lpstr>'E - Sustainability'!DropDownPhysStateENG</vt:lpstr>
      <vt:lpstr>DropDownPhysStateENG</vt:lpstr>
      <vt:lpstr>'E - Sustainability'!DropDownPhysStateTRANS</vt:lpstr>
      <vt:lpstr>DropDownPhysStateTRANS</vt:lpstr>
      <vt:lpstr>'E - Sustainability'!DropDownShelfLifeENG</vt:lpstr>
      <vt:lpstr>DropDownShelfLifeENG</vt:lpstr>
      <vt:lpstr>'E - Sustainability'!DropDownShelfLifeTRANS</vt:lpstr>
      <vt:lpstr>DropDownShelfLifeTRANS</vt:lpstr>
      <vt:lpstr>'E - Sustainability'!DropDownTempENG</vt:lpstr>
      <vt:lpstr>DropDownTempENG</vt:lpstr>
      <vt:lpstr>'E - Sustainability'!DropDownTempTRANS</vt:lpstr>
      <vt:lpstr>DropDownTempTRANS</vt:lpstr>
      <vt:lpstr>'E - Sustainability'!DropDownYesNoENG</vt:lpstr>
      <vt:lpstr>DropDownYesNoENG</vt:lpstr>
      <vt:lpstr>'E - Sustainability'!DropDownYesNoTRANS</vt:lpstr>
      <vt:lpstr>DropDownYesNoTRANS</vt:lpstr>
      <vt:lpstr>PARTA</vt:lpstr>
      <vt:lpstr>PARTB</vt:lpstr>
      <vt:lpstr>PARTC</vt:lpstr>
      <vt:lpstr>PARTEREG</vt:lpstr>
      <vt:lpstr>PARTFATTACH</vt:lpstr>
      <vt:lpstr>'A - Contact Info'!Print_Area</vt:lpstr>
      <vt:lpstr>'B - Product Info'!Print_Area</vt:lpstr>
      <vt:lpstr>'C - Composition '!Print_Area</vt:lpstr>
      <vt:lpstr>'D - Regulatory Info'!Print_Area</vt:lpstr>
      <vt:lpstr>'E - Sustainability'!Print_Area</vt:lpstr>
      <vt:lpstr>'F - Attachments'!Print_Area</vt:lpstr>
      <vt:lpstr>Introduction!Print_Area</vt:lpstr>
      <vt:lpstr>'A - Contact Info'!Print_Titles</vt:lpstr>
      <vt:lpstr>'B - Product Info'!Print_Titles</vt:lpstr>
      <vt:lpstr>'C - Composition '!Print_Titles</vt:lpstr>
      <vt:lpstr>'D - Regulatory Info'!Print_Titles</vt:lpstr>
      <vt:lpstr>'E - Sustainability'!Print_Titles</vt:lpstr>
      <vt:lpstr>'F - Attachments'!Print_Titles</vt:lpstr>
      <vt:lpstr>Introduction!Print_Titles</vt:lpstr>
      <vt:lpstr>'E - Sustainability'!RSLtbl</vt:lpstr>
      <vt:lpstr>RSLtbl</vt:lpstr>
      <vt:lpstr>'E - Sustainability'!TranslationTable</vt:lpstr>
      <vt:lpstr>TranslationTable</vt:lpstr>
    </vt:vector>
  </TitlesOfParts>
  <Company>PPG Industries,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cdrum@ppg.com</dc:creator>
  <cp:lastModifiedBy>Drum, Christina</cp:lastModifiedBy>
  <cp:lastPrinted>2021-06-10T19:10:35Z</cp:lastPrinted>
  <dcterms:created xsi:type="dcterms:W3CDTF">2010-10-22T19:34:53Z</dcterms:created>
  <dcterms:modified xsi:type="dcterms:W3CDTF">2021-06-22T13:56:21Z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0x0101009ED4099D5DEDA644A355C7820C562B32</vt:lpwstr>
  </property>
  <property fmtid="{D5CDD505-2E9C-101B-9397-08002B2CF9AE}" pid="3" name="LastMapLocation">
    <vt:lpwstr>IbAjPaSbk3ePRHtS6hz5DWtEIsxudnHPtMNhDhxK/Zs79O84/d8/EiESmCX3O4x+iGBozFVQ86iLJKWIiqy1KTolDvSi8Vf8OjM1i1ZxWJ7MAGn8olQ11OJy4VLUlVZ0Z6pgzsrdXPmjjZOZTCI/60HwxqUaMIFhOJ4P7vT/u+ZioL1SuhHsL7f0GlbGbnCH4AskcBE27qcvInPsX4CsXdnyGPJJwpXkYbNZEPf+lE/Jz3lsCvpWvKMfevzMUjJ</vt:lpwstr>
  </property>
  <property fmtid="{D5CDD505-2E9C-101B-9397-08002B2CF9AE}" pid="4" name="PriorMapLocation">
    <vt:lpwstr>1Set2jh5Jw4elU2PPoGKHvcvzumfxFPbHIuhbuJMhLjnfLTfON8J/Ye95xpJpw92aaWAk2/ZLWGEpKYsye/kp3Ju4yUsLU5KCZY2t+t2kDTU=</vt:lpwstr>
  </property>
  <property fmtid="{D5CDD505-2E9C-101B-9397-08002B2CF9AE}" pid="5" name="MAPCITE Version">
    <vt:lpwstr>Version 1.3.1.4</vt:lpwstr>
  </property>
  <property fmtid="{D5CDD505-2E9C-101B-9397-08002B2CF9AE}" pid="6" name="Order">
    <vt:r8>3148700</vt:r8>
  </property>
  <property fmtid="{D5CDD505-2E9C-101B-9397-08002B2CF9AE}" pid="7" name="xd_ProgID">
    <vt:lpwstr/>
  </property>
  <property fmtid="{D5CDD505-2E9C-101B-9397-08002B2CF9AE}" pid="8" name="TemplateUrl">
    <vt:lpwstr/>
  </property>
</Properties>
</file>