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tention Compliant\Helpful things\"/>
    </mc:Choice>
  </mc:AlternateContent>
  <workbookProtection workbookAlgorithmName="SHA-512" workbookHashValue="73IKG3FHxLvA22GMGr50GcXWEXV+QYcZf26adIjRRqDqIAzOVZ9oW8kdan2uqi6OAmkgsImVQcvlP/clp7Fttw==" workbookSaltValue="n3mNcTpGGo3lVxBIJ6mS2g==" workbookSpinCount="100000" lockStructure="1"/>
  <bookViews>
    <workbookView xWindow="0" yWindow="0" windowWidth="19200" windowHeight="6300" tabRatio="836" firstSheet="3" activeTab="3"/>
  </bookViews>
  <sheets>
    <sheet name="Substances with Addl Questions" sheetId="21" state="hidden" r:id="rId1"/>
    <sheet name="RSL" sheetId="31" state="hidden" r:id="rId2"/>
    <sheet name="Dropdowns" sheetId="16" state="hidden" r:id="rId3"/>
    <sheet name=" Introduction" sheetId="23" r:id="rId4"/>
    <sheet name=" A - Contact Info" sheetId="30" r:id="rId5"/>
    <sheet name=" B - Product Info" sheetId="25" r:id="rId6"/>
    <sheet name=" C - Composition" sheetId="26" r:id="rId7"/>
    <sheet name=" D - Regulatory Info" sheetId="28" r:id="rId8"/>
    <sheet name=" E - Attachments" sheetId="29" r:id="rId9"/>
  </sheets>
  <externalReferences>
    <externalReference r:id="rId10"/>
  </externalReferences>
  <definedNames>
    <definedName name="_xlnm._FilterDatabase" localSheetId="0" hidden="1">'Substances with Addl Questions'!$A$1:$C$65</definedName>
    <definedName name="BiocideRegENG">Table7[English]</definedName>
    <definedName name="CASwAddlQuestions" localSheetId="4">[1]!Table5[#Data]</definedName>
    <definedName name="CASwAddlQuestions" localSheetId="5">Table5[]</definedName>
    <definedName name="CASwAddlQuestions" localSheetId="6">Table5[]</definedName>
    <definedName name="CASwAddlQuestions" localSheetId="7">Table5[]</definedName>
    <definedName name="CASwAddlQuestions" localSheetId="8">Table5[]</definedName>
    <definedName name="CASwAddlQuestions" localSheetId="3">Table5[]</definedName>
    <definedName name="CASwAddlQuestions">Table5[]</definedName>
    <definedName name="ChemInvENG">Table8[English]</definedName>
    <definedName name="DropDownBiocideRegENG">Table7[English]</definedName>
    <definedName name="DropDownBiocideTRANS">Table7[Translation Concatenate]</definedName>
    <definedName name="DropDownChemInvCAENG">Table8[English]</definedName>
    <definedName name="DropDownChemInvCATRANS">Table8[Translation Concatenate]</definedName>
    <definedName name="DropDownChemInvEUENG">Table9[English]</definedName>
    <definedName name="DropDownChemInvEUTRANS">Table9[Translation Concatenate]</definedName>
    <definedName name="DropDownChemInvSTDENG">Table10[English]</definedName>
    <definedName name="DropDownChemInvSTDTRANS">Table10[Translation Concatenate]</definedName>
    <definedName name="DropDownChemInvUSENG">Table925[English]</definedName>
    <definedName name="DropDownChemInvUSTRANS">Table925[Translation Concatenate]</definedName>
    <definedName name="DropDownComponentTypeENG">Table11[English]</definedName>
    <definedName name="DropDownComponentTypeTRANS">Table11[Translation Concatenate]</definedName>
    <definedName name="DropDownDensityENG">Table12[English]</definedName>
    <definedName name="DropDownDensityTRANS">Table12[Translation Concatenate]</definedName>
    <definedName name="DropDownFlashPointMethENG">Table13[English]</definedName>
    <definedName name="DropDownFlashPointMethTRANS">Table13[Translation Concatenate]</definedName>
    <definedName name="DropDownImpurityENG">Table14[English]</definedName>
    <definedName name="DropDownImpurityTRANS">Table14[Translation Concatenate]</definedName>
    <definedName name="DropDownNanoBondENG">Table2026[English]</definedName>
    <definedName name="DropDownNanoBondTRANS">Table2026[Translation Concatenate]</definedName>
    <definedName name="DropDownNanoCompENG">Table202627282930[English]</definedName>
    <definedName name="DropDownNanoCompTRANS">Table202627282930[Translation Concatenate]</definedName>
    <definedName name="DropDownNanoDustENG">Table202627[English]</definedName>
    <definedName name="DropDownNanoDustTRANS">Table202627[Translation Concatenate]</definedName>
    <definedName name="DropDownNanoPartSizeENG">Table2026272829[English]</definedName>
    <definedName name="DropDownNanoPartSizeTRANS">Table2026272829[Translation Concatenate]</definedName>
    <definedName name="DropDownNanoShapeENG">Table2024[English]</definedName>
    <definedName name="DropDownNanoShapeTRANS">Table2024[Translation Concatenate]</definedName>
    <definedName name="DropDownNanoSurfENG">Table20262728[English]</definedName>
    <definedName name="DropDownNanoSurfTRANS">Table20262728[Translation Concatenate]</definedName>
    <definedName name="DropDownPhysicalDescENG">Table15[English]</definedName>
    <definedName name="DropDownPhysicalDescTRANS">Table15[Translation Concatenate]</definedName>
    <definedName name="DropDownPhysStateENG">Table16[English]</definedName>
    <definedName name="DropDownPhysStateTRANS">Table16[Translation Concatenate]</definedName>
    <definedName name="DropDownShelfLifeENG">Table18[English]</definedName>
    <definedName name="DropDownShelfLifeTRANS">Table18[Translation Concatenate]</definedName>
    <definedName name="DropDownTempENG">Table19[English]</definedName>
    <definedName name="DropDownTempTRANS">Table19[Translation Concatenate]</definedName>
    <definedName name="DropDownYesNoENG">Table20[English]</definedName>
    <definedName name="DropDownYesNoTRANS">Table20[Translation Concatenate]</definedName>
    <definedName name="PARTA" localSheetId="4">' A - Contact Info'!$A$3</definedName>
    <definedName name="PARTA">#REF!</definedName>
    <definedName name="PARTB" localSheetId="4">' A - Contact Info'!#REF!</definedName>
    <definedName name="PARTB">#REF!</definedName>
    <definedName name="PARTC" localSheetId="4">#REF!</definedName>
    <definedName name="PARTC" localSheetId="5">' B - Product Info'!#REF!</definedName>
    <definedName name="PARTC">#REF!</definedName>
    <definedName name="PARTDCOMP" localSheetId="4">#REF!</definedName>
    <definedName name="PARTDCOMP" localSheetId="5">#REF!</definedName>
    <definedName name="PARTDCOMP" localSheetId="6">' C - Composition'!#REF!</definedName>
    <definedName name="PARTDCOMP" localSheetId="7">#REF!</definedName>
    <definedName name="PARTDCOMP" localSheetId="8">#REF!</definedName>
    <definedName name="PARTDCOMP" localSheetId="3">#REF!</definedName>
    <definedName name="PARTDCOMP">#REF!</definedName>
    <definedName name="PARTDTRACE" localSheetId="4">#REF!</definedName>
    <definedName name="PARTDTRACE">#REF!</definedName>
    <definedName name="PARTEREG" localSheetId="4">#REF!</definedName>
    <definedName name="PARTEREG" localSheetId="7">' D - Regulatory Info'!$A$2</definedName>
    <definedName name="PARTEREG">#REF!</definedName>
    <definedName name="PARTFATTACH" localSheetId="4">#REF!</definedName>
    <definedName name="PARTFATTACH" localSheetId="8">' E - Attachments'!#REF!</definedName>
    <definedName name="PARTFATTACH">#REF!</definedName>
    <definedName name="_xlnm.Print_Area" localSheetId="4">' A - Contact Info'!$A$1:$I$64</definedName>
    <definedName name="_xlnm.Print_Area" localSheetId="5">' B - Product Info'!$A$1:$T$90</definedName>
    <definedName name="_xlnm.Print_Area" localSheetId="6">' C - Composition'!$A$1:$E$93</definedName>
    <definedName name="_xlnm.Print_Area" localSheetId="7">' D - Regulatory Info'!$A$1:$T$64</definedName>
    <definedName name="_xlnm.Print_Area" localSheetId="8">' E - Attachments'!$A$1:$T$40</definedName>
    <definedName name="_xlnm.Print_Area" localSheetId="3">' Introduction'!$A$1:$U$30</definedName>
    <definedName name="_xlnm.Print_Titles" localSheetId="4">' A - Contact Info'!$1:$3</definedName>
    <definedName name="_xlnm.Print_Titles" localSheetId="5">' B - Product Info'!$1:$3</definedName>
    <definedName name="_xlnm.Print_Titles" localSheetId="6">' C - Composition'!$1:$3</definedName>
    <definedName name="_xlnm.Print_Titles" localSheetId="7">' D - Regulatory Info'!$1:$3</definedName>
    <definedName name="_xlnm.Print_Titles" localSheetId="8">' E - Attachments'!$1:$3</definedName>
    <definedName name="_xlnm.Print_Titles" localSheetId="3">' Introduction'!$1:$3</definedName>
    <definedName name="RSLtbl">Table17[]</definedName>
    <definedName name="TranslationTable" localSheetId="4">#REF!</definedName>
    <definedName name="TranslationTable" localSheetId="5">#REF!</definedName>
    <definedName name="TranslationTable" localSheetId="6">#REF!</definedName>
    <definedName name="TranslationTable" localSheetId="7">#REF!</definedName>
    <definedName name="TranslationTable" localSheetId="8">#REF!</definedName>
    <definedName name="TranslationTable" localSheetId="3">#REF!</definedName>
    <definedName name="TranslationTable">#REF!</definedName>
  </definedNames>
  <calcPr calcId="162913"/>
</workbook>
</file>

<file path=xl/calcChain.xml><?xml version="1.0" encoding="utf-8"?>
<calcChain xmlns="http://schemas.openxmlformats.org/spreadsheetml/2006/main">
  <c r="W52" i="25" l="1"/>
  <c r="C155" i="16" l="1"/>
  <c r="D155" i="16" s="1"/>
  <c r="C74" i="16"/>
  <c r="D74" i="16" s="1"/>
  <c r="C11" i="16"/>
  <c r="D11" i="16" s="1"/>
  <c r="V47" i="25" l="1"/>
  <c r="V23" i="25" l="1"/>
  <c r="C180" i="16"/>
  <c r="D180" i="16" s="1"/>
  <c r="C179" i="16"/>
  <c r="D179" i="16" s="1"/>
  <c r="C178" i="16"/>
  <c r="D178" i="16" s="1"/>
  <c r="C177" i="16"/>
  <c r="D177" i="16" s="1"/>
  <c r="C176" i="16"/>
  <c r="D176" i="16" s="1"/>
  <c r="C175" i="16"/>
  <c r="D175" i="16" s="1"/>
  <c r="C174" i="16"/>
  <c r="D174" i="16" s="1"/>
  <c r="V88" i="25"/>
  <c r="V85" i="25"/>
  <c r="C170" i="16"/>
  <c r="D170" i="16" s="1"/>
  <c r="C169" i="16"/>
  <c r="D169" i="16" s="1"/>
  <c r="C168" i="16"/>
  <c r="D168" i="16" s="1"/>
  <c r="C167" i="16"/>
  <c r="D167" i="16" s="1"/>
  <c r="C166" i="16"/>
  <c r="D166" i="16" s="1"/>
  <c r="C165" i="16"/>
  <c r="D165" i="16" s="1"/>
  <c r="C164" i="16"/>
  <c r="D164" i="16" s="1"/>
  <c r="C163" i="16"/>
  <c r="D163" i="16" s="1"/>
  <c r="C162" i="16"/>
  <c r="D162" i="16" s="1"/>
  <c r="C161" i="16"/>
  <c r="D161" i="16" s="1"/>
  <c r="V83" i="25"/>
  <c r="C157" i="16"/>
  <c r="D157" i="16" s="1"/>
  <c r="C156" i="16"/>
  <c r="D156" i="16" s="1"/>
  <c r="C140" i="16"/>
  <c r="D140" i="16" s="1"/>
  <c r="C152" i="16"/>
  <c r="D152" i="16" s="1"/>
  <c r="C153" i="16"/>
  <c r="D153" i="16" s="1"/>
  <c r="C148" i="16"/>
  <c r="D148" i="16" s="1"/>
  <c r="C154" i="16"/>
  <c r="D154" i="16" s="1"/>
  <c r="C144" i="16"/>
  <c r="D144" i="16" s="1"/>
  <c r="C151" i="16"/>
  <c r="D151" i="16" s="1"/>
  <c r="C150" i="16"/>
  <c r="D150" i="16" s="1"/>
  <c r="C142" i="16"/>
  <c r="D142" i="16" s="1"/>
  <c r="C146" i="16"/>
  <c r="D146" i="16" s="1"/>
  <c r="C139" i="16"/>
  <c r="D139" i="16" s="1"/>
  <c r="C141" i="16"/>
  <c r="D141" i="16" s="1"/>
  <c r="C145" i="16"/>
  <c r="D145" i="16" s="1"/>
  <c r="C149" i="16"/>
  <c r="D149" i="16" s="1"/>
  <c r="C143" i="16"/>
  <c r="D143" i="16" s="1"/>
  <c r="C147" i="16"/>
  <c r="D147" i="16" s="1"/>
  <c r="V79" i="25"/>
  <c r="C134" i="16"/>
  <c r="D134" i="16" s="1"/>
  <c r="C135" i="16"/>
  <c r="D135" i="16" s="1"/>
  <c r="C133" i="16"/>
  <c r="D133" i="16" s="1"/>
  <c r="C132" i="16"/>
  <c r="D132" i="16" s="1"/>
  <c r="C125" i="16" l="1"/>
  <c r="D125" i="16" s="1"/>
  <c r="C128" i="16"/>
  <c r="D128" i="16" s="1"/>
  <c r="C127" i="16"/>
  <c r="D127" i="16" s="1"/>
  <c r="C126" i="16"/>
  <c r="D126" i="16" s="1"/>
  <c r="C124" i="16"/>
  <c r="D124" i="16" s="1"/>
  <c r="C123" i="16"/>
  <c r="D123" i="16" s="1"/>
  <c r="C117" i="16" l="1"/>
  <c r="D117" i="16" s="1"/>
  <c r="C119" i="16"/>
  <c r="D119" i="16" s="1"/>
  <c r="C118" i="16"/>
  <c r="D118" i="16" s="1"/>
  <c r="C116" i="16"/>
  <c r="D116" i="16" s="1"/>
  <c r="C106" i="16"/>
  <c r="D106" i="16" s="1"/>
  <c r="C107" i="16"/>
  <c r="D107" i="16" s="1"/>
  <c r="C108" i="16"/>
  <c r="D108" i="16" s="1"/>
  <c r="C109" i="16"/>
  <c r="D109" i="16" s="1"/>
  <c r="C110" i="16"/>
  <c r="D110" i="16" s="1"/>
  <c r="C111" i="16"/>
  <c r="D111" i="16" s="1"/>
  <c r="C105" i="16"/>
  <c r="D105" i="16" s="1"/>
  <c r="C112" i="16"/>
  <c r="D112" i="16" s="1"/>
  <c r="D65" i="21" l="1"/>
  <c r="D64" i="21"/>
  <c r="D2" i="21"/>
  <c r="N24" i="26" l="1"/>
  <c r="O24" i="26" s="1"/>
  <c r="N25" i="26"/>
  <c r="O25" i="26" s="1"/>
  <c r="N26" i="26"/>
  <c r="O26" i="26" s="1"/>
  <c r="N27" i="26"/>
  <c r="O27" i="26" s="1"/>
  <c r="N28" i="26"/>
  <c r="O28" i="26" s="1"/>
  <c r="N29" i="26"/>
  <c r="O29" i="26" s="1"/>
  <c r="N30" i="26"/>
  <c r="O30" i="26" s="1"/>
  <c r="N31" i="26"/>
  <c r="O31" i="26" s="1"/>
  <c r="N32" i="26"/>
  <c r="O32" i="26" s="1"/>
  <c r="N33" i="26"/>
  <c r="O33" i="26" s="1"/>
  <c r="N34" i="26"/>
  <c r="O34" i="26" s="1"/>
  <c r="N35" i="26"/>
  <c r="O35" i="26" s="1"/>
  <c r="N36" i="26"/>
  <c r="O36" i="26" s="1"/>
  <c r="N37" i="26"/>
  <c r="O37" i="26" s="1"/>
  <c r="N38" i="26"/>
  <c r="O38" i="26" s="1"/>
  <c r="N39" i="26"/>
  <c r="O39" i="26" s="1"/>
  <c r="N40" i="26"/>
  <c r="O40" i="26" s="1"/>
  <c r="N41" i="26"/>
  <c r="O41" i="26" s="1"/>
  <c r="N42" i="26"/>
  <c r="O42" i="26" s="1"/>
  <c r="N43" i="26"/>
  <c r="O43" i="26" s="1"/>
  <c r="N44" i="26"/>
  <c r="O44" i="26" s="1"/>
  <c r="N45" i="26"/>
  <c r="O45" i="26" s="1"/>
  <c r="N46" i="26"/>
  <c r="O46" i="26" s="1"/>
  <c r="N47" i="26"/>
  <c r="O47" i="26" s="1"/>
  <c r="N48" i="26"/>
  <c r="O48" i="26" s="1"/>
  <c r="N49" i="26"/>
  <c r="O49" i="26" s="1"/>
  <c r="N50" i="26"/>
  <c r="O50" i="26" s="1"/>
  <c r="N51" i="26"/>
  <c r="O51" i="26" s="1"/>
  <c r="N52" i="26"/>
  <c r="O52" i="26" s="1"/>
  <c r="N53" i="26"/>
  <c r="O53" i="26" s="1"/>
  <c r="N54" i="26"/>
  <c r="O54" i="26" s="1"/>
  <c r="N55" i="26"/>
  <c r="O55" i="26" s="1"/>
  <c r="N56" i="26"/>
  <c r="O56" i="26" s="1"/>
  <c r="N57" i="26"/>
  <c r="O57" i="26" s="1"/>
  <c r="N58" i="26"/>
  <c r="O58" i="26" s="1"/>
  <c r="N59" i="26"/>
  <c r="O59" i="26" s="1"/>
  <c r="N60" i="26"/>
  <c r="O60" i="26" s="1"/>
  <c r="N61" i="26"/>
  <c r="O61" i="26" s="1"/>
  <c r="N62" i="26"/>
  <c r="O62" i="26" s="1"/>
  <c r="N63" i="26"/>
  <c r="O63" i="26" s="1"/>
  <c r="N64" i="26"/>
  <c r="O64" i="26" s="1"/>
  <c r="N65" i="26"/>
  <c r="O65" i="26" s="1"/>
  <c r="N66" i="26"/>
  <c r="O66" i="26" s="1"/>
  <c r="N67" i="26"/>
  <c r="O67" i="26" s="1"/>
  <c r="N68" i="26"/>
  <c r="O68" i="26" s="1"/>
  <c r="N69" i="26"/>
  <c r="O69" i="26" s="1"/>
  <c r="N70" i="26"/>
  <c r="O70" i="26" s="1"/>
  <c r="N71" i="26"/>
  <c r="O71" i="26" s="1"/>
  <c r="N72" i="26"/>
  <c r="O72" i="26" s="1"/>
  <c r="N73" i="26"/>
  <c r="O73" i="26" s="1"/>
  <c r="N74" i="26"/>
  <c r="O74" i="26" s="1"/>
  <c r="N75" i="26"/>
  <c r="O75" i="26" s="1"/>
  <c r="N76" i="26"/>
  <c r="O76" i="26" s="1"/>
  <c r="N23" i="26"/>
  <c r="O23" i="26" s="1"/>
  <c r="P24" i="26"/>
  <c r="P25" i="26"/>
  <c r="P26" i="26"/>
  <c r="P27" i="26"/>
  <c r="P28" i="26"/>
  <c r="P29" i="26"/>
  <c r="P30" i="26"/>
  <c r="P31" i="26"/>
  <c r="P32" i="26"/>
  <c r="P33" i="26"/>
  <c r="P34" i="26"/>
  <c r="P35" i="26"/>
  <c r="P36" i="26"/>
  <c r="P37" i="26"/>
  <c r="P38" i="26"/>
  <c r="P39" i="26"/>
  <c r="P40" i="26"/>
  <c r="P41" i="26"/>
  <c r="P42" i="26"/>
  <c r="P43" i="26"/>
  <c r="P44" i="26"/>
  <c r="P45" i="26"/>
  <c r="P46" i="26"/>
  <c r="P47" i="26"/>
  <c r="P48" i="26"/>
  <c r="P49" i="26"/>
  <c r="P50" i="26"/>
  <c r="P51" i="26"/>
  <c r="P52" i="26"/>
  <c r="P53" i="26"/>
  <c r="P54" i="26"/>
  <c r="P55" i="26"/>
  <c r="P56" i="26"/>
  <c r="P57" i="26"/>
  <c r="P58" i="26"/>
  <c r="P59" i="26"/>
  <c r="P60" i="26"/>
  <c r="P61" i="26"/>
  <c r="P62" i="26"/>
  <c r="P63" i="26"/>
  <c r="P64" i="26"/>
  <c r="P65" i="26"/>
  <c r="P66" i="26"/>
  <c r="P67" i="26"/>
  <c r="P68" i="26"/>
  <c r="P69" i="26"/>
  <c r="P70" i="26"/>
  <c r="P71" i="26"/>
  <c r="P72" i="26"/>
  <c r="P73" i="26"/>
  <c r="P74" i="26"/>
  <c r="P75" i="26"/>
  <c r="P76" i="26"/>
  <c r="P23" i="26"/>
  <c r="Q71" i="26" l="1"/>
  <c r="Q63" i="26"/>
  <c r="Q55" i="26"/>
  <c r="Q47" i="26"/>
  <c r="Q39" i="26"/>
  <c r="Q31" i="26"/>
  <c r="Q72" i="26"/>
  <c r="Q68" i="26"/>
  <c r="Q52" i="26"/>
  <c r="Q75" i="26"/>
  <c r="Q67" i="26"/>
  <c r="Q59" i="26"/>
  <c r="Q51" i="26"/>
  <c r="Q43" i="26"/>
  <c r="Q74" i="26"/>
  <c r="Q66" i="26"/>
  <c r="Q58" i="26"/>
  <c r="Q50" i="26"/>
  <c r="Q70" i="26"/>
  <c r="Q62" i="26"/>
  <c r="Q54" i="26"/>
  <c r="Q46" i="26"/>
  <c r="Q69" i="26"/>
  <c r="Q61" i="26"/>
  <c r="Q53" i="26"/>
  <c r="Q45" i="26"/>
  <c r="Q73" i="26"/>
  <c r="Q57" i="26"/>
  <c r="Q64" i="26"/>
  <c r="Q56" i="26"/>
  <c r="Q48" i="26"/>
  <c r="Q36" i="26"/>
  <c r="Q42" i="26"/>
  <c r="Q41" i="26"/>
  <c r="Q40" i="26"/>
  <c r="Q38" i="26"/>
  <c r="Q37" i="26"/>
  <c r="Q35" i="26"/>
  <c r="Q34" i="26"/>
  <c r="Q32" i="26"/>
  <c r="Q29" i="26"/>
  <c r="Q25" i="26"/>
  <c r="Q24" i="26"/>
  <c r="Q23" i="26"/>
  <c r="Q30" i="26"/>
  <c r="Q26" i="26"/>
  <c r="Q65" i="26"/>
  <c r="Q49" i="26"/>
  <c r="Q33" i="26"/>
  <c r="Q76" i="26"/>
  <c r="Q60" i="26"/>
  <c r="Q44" i="26"/>
  <c r="Q28" i="26"/>
  <c r="Q27" i="26"/>
  <c r="D59" i="21" l="1"/>
  <c r="E20" i="26" l="1"/>
  <c r="D27" i="21" l="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60" i="21"/>
  <c r="D14" i="21"/>
  <c r="D15" i="21"/>
  <c r="D17" i="21"/>
  <c r="D19" i="21"/>
  <c r="D21" i="21"/>
  <c r="D18" i="21"/>
  <c r="D20" i="21"/>
  <c r="D22" i="21"/>
  <c r="D24" i="21"/>
  <c r="D26" i="21"/>
  <c r="D25" i="21"/>
  <c r="D16" i="21"/>
  <c r="D23" i="21"/>
  <c r="A3" i="30" l="1"/>
  <c r="A3" i="25" s="1"/>
  <c r="A3" i="26" l="1"/>
  <c r="A3" i="28"/>
  <c r="A3" i="29"/>
  <c r="D13" i="21" l="1"/>
  <c r="D62" i="21"/>
  <c r="D61" i="21"/>
  <c r="D12" i="21"/>
  <c r="D10" i="21" l="1"/>
  <c r="D3" i="21" l="1"/>
  <c r="D4" i="21"/>
  <c r="D5" i="21"/>
  <c r="D6" i="21"/>
  <c r="D7" i="21"/>
  <c r="D8" i="21"/>
  <c r="D9" i="21"/>
  <c r="D11" i="21"/>
  <c r="D63" i="21"/>
  <c r="C68" i="16" l="1"/>
  <c r="C77" i="26" l="1"/>
  <c r="K76" i="26"/>
  <c r="L76" i="26" s="1"/>
  <c r="I76" i="26"/>
  <c r="J76" i="26" s="1"/>
  <c r="G76" i="26"/>
  <c r="H76" i="26" s="1"/>
  <c r="F76" i="26"/>
  <c r="M76" i="26" s="1"/>
  <c r="K75" i="26"/>
  <c r="L75" i="26" s="1"/>
  <c r="I75" i="26"/>
  <c r="J75" i="26" s="1"/>
  <c r="G75" i="26"/>
  <c r="H75" i="26" s="1"/>
  <c r="F75" i="26"/>
  <c r="M75" i="26" s="1"/>
  <c r="K74" i="26"/>
  <c r="L74" i="26" s="1"/>
  <c r="I74" i="26"/>
  <c r="J74" i="26" s="1"/>
  <c r="G74" i="26"/>
  <c r="H74" i="26" s="1"/>
  <c r="F74" i="26"/>
  <c r="M74" i="26" s="1"/>
  <c r="K73" i="26"/>
  <c r="L73" i="26" s="1"/>
  <c r="I73" i="26"/>
  <c r="J73" i="26" s="1"/>
  <c r="G73" i="26"/>
  <c r="H73" i="26" s="1"/>
  <c r="F73" i="26"/>
  <c r="M73" i="26" s="1"/>
  <c r="K72" i="26"/>
  <c r="L72" i="26" s="1"/>
  <c r="I72" i="26"/>
  <c r="J72" i="26" s="1"/>
  <c r="G72" i="26"/>
  <c r="H72" i="26" s="1"/>
  <c r="F72" i="26"/>
  <c r="M72" i="26" s="1"/>
  <c r="K71" i="26"/>
  <c r="L71" i="26" s="1"/>
  <c r="I71" i="26"/>
  <c r="J71" i="26" s="1"/>
  <c r="G71" i="26"/>
  <c r="H71" i="26" s="1"/>
  <c r="F71" i="26"/>
  <c r="M71" i="26" s="1"/>
  <c r="K70" i="26"/>
  <c r="L70" i="26" s="1"/>
  <c r="I70" i="26"/>
  <c r="J70" i="26" s="1"/>
  <c r="G70" i="26"/>
  <c r="H70" i="26" s="1"/>
  <c r="F70" i="26"/>
  <c r="M70" i="26" s="1"/>
  <c r="K69" i="26"/>
  <c r="L69" i="26" s="1"/>
  <c r="I69" i="26"/>
  <c r="J69" i="26" s="1"/>
  <c r="G69" i="26"/>
  <c r="H69" i="26" s="1"/>
  <c r="F69" i="26"/>
  <c r="M69" i="26" s="1"/>
  <c r="K68" i="26"/>
  <c r="L68" i="26" s="1"/>
  <c r="I68" i="26"/>
  <c r="J68" i="26" s="1"/>
  <c r="G68" i="26"/>
  <c r="H68" i="26" s="1"/>
  <c r="F68" i="26"/>
  <c r="M68" i="26" s="1"/>
  <c r="K67" i="26"/>
  <c r="L67" i="26" s="1"/>
  <c r="I67" i="26"/>
  <c r="J67" i="26" s="1"/>
  <c r="G67" i="26"/>
  <c r="H67" i="26" s="1"/>
  <c r="F67" i="26"/>
  <c r="M67" i="26" s="1"/>
  <c r="K66" i="26"/>
  <c r="L66" i="26" s="1"/>
  <c r="I66" i="26"/>
  <c r="J66" i="26" s="1"/>
  <c r="G66" i="26"/>
  <c r="H66" i="26" s="1"/>
  <c r="F66" i="26"/>
  <c r="M66" i="26" s="1"/>
  <c r="K65" i="26"/>
  <c r="L65" i="26" s="1"/>
  <c r="I65" i="26"/>
  <c r="J65" i="26" s="1"/>
  <c r="G65" i="26"/>
  <c r="H65" i="26" s="1"/>
  <c r="F65" i="26"/>
  <c r="M65" i="26" s="1"/>
  <c r="K64" i="26"/>
  <c r="L64" i="26" s="1"/>
  <c r="I64" i="26"/>
  <c r="J64" i="26" s="1"/>
  <c r="G64" i="26"/>
  <c r="H64" i="26" s="1"/>
  <c r="F64" i="26"/>
  <c r="M64" i="26" s="1"/>
  <c r="K63" i="26"/>
  <c r="L63" i="26" s="1"/>
  <c r="I63" i="26"/>
  <c r="J63" i="26" s="1"/>
  <c r="G63" i="26"/>
  <c r="H63" i="26" s="1"/>
  <c r="F63" i="26"/>
  <c r="M63" i="26" s="1"/>
  <c r="K62" i="26"/>
  <c r="L62" i="26" s="1"/>
  <c r="I62" i="26"/>
  <c r="J62" i="26" s="1"/>
  <c r="G62" i="26"/>
  <c r="H62" i="26" s="1"/>
  <c r="F62" i="26"/>
  <c r="M62" i="26" s="1"/>
  <c r="K61" i="26"/>
  <c r="L61" i="26" s="1"/>
  <c r="I61" i="26"/>
  <c r="J61" i="26" s="1"/>
  <c r="G61" i="26"/>
  <c r="H61" i="26" s="1"/>
  <c r="F61" i="26"/>
  <c r="M61" i="26" s="1"/>
  <c r="K60" i="26"/>
  <c r="L60" i="26" s="1"/>
  <c r="I60" i="26"/>
  <c r="J60" i="26" s="1"/>
  <c r="G60" i="26"/>
  <c r="H60" i="26" s="1"/>
  <c r="F60" i="26"/>
  <c r="M60" i="26" s="1"/>
  <c r="K59" i="26"/>
  <c r="L59" i="26" s="1"/>
  <c r="I59" i="26"/>
  <c r="J59" i="26" s="1"/>
  <c r="G59" i="26"/>
  <c r="H59" i="26" s="1"/>
  <c r="F59" i="26"/>
  <c r="M59" i="26" s="1"/>
  <c r="K58" i="26"/>
  <c r="L58" i="26" s="1"/>
  <c r="I58" i="26"/>
  <c r="J58" i="26" s="1"/>
  <c r="G58" i="26"/>
  <c r="H58" i="26" s="1"/>
  <c r="F58" i="26"/>
  <c r="M58" i="26" s="1"/>
  <c r="K57" i="26"/>
  <c r="L57" i="26" s="1"/>
  <c r="I57" i="26"/>
  <c r="J57" i="26" s="1"/>
  <c r="G57" i="26"/>
  <c r="H57" i="26" s="1"/>
  <c r="F57" i="26"/>
  <c r="M57" i="26" s="1"/>
  <c r="K56" i="26"/>
  <c r="L56" i="26" s="1"/>
  <c r="I56" i="26"/>
  <c r="J56" i="26" s="1"/>
  <c r="G56" i="26"/>
  <c r="H56" i="26" s="1"/>
  <c r="F56" i="26"/>
  <c r="M56" i="26" s="1"/>
  <c r="K55" i="26"/>
  <c r="L55" i="26" s="1"/>
  <c r="I55" i="26"/>
  <c r="J55" i="26" s="1"/>
  <c r="G55" i="26"/>
  <c r="H55" i="26" s="1"/>
  <c r="F55" i="26"/>
  <c r="M55" i="26" s="1"/>
  <c r="K54" i="26"/>
  <c r="L54" i="26" s="1"/>
  <c r="I54" i="26"/>
  <c r="J54" i="26" s="1"/>
  <c r="G54" i="26"/>
  <c r="H54" i="26" s="1"/>
  <c r="F54" i="26"/>
  <c r="M54" i="26" s="1"/>
  <c r="K53" i="26"/>
  <c r="L53" i="26" s="1"/>
  <c r="I53" i="26"/>
  <c r="J53" i="26" s="1"/>
  <c r="G53" i="26"/>
  <c r="H53" i="26" s="1"/>
  <c r="F53" i="26"/>
  <c r="M53" i="26" s="1"/>
  <c r="K52" i="26"/>
  <c r="L52" i="26" s="1"/>
  <c r="I52" i="26"/>
  <c r="J52" i="26" s="1"/>
  <c r="G52" i="26"/>
  <c r="H52" i="26" s="1"/>
  <c r="F52" i="26"/>
  <c r="M52" i="26" s="1"/>
  <c r="K51" i="26"/>
  <c r="L51" i="26" s="1"/>
  <c r="I51" i="26"/>
  <c r="J51" i="26" s="1"/>
  <c r="G51" i="26"/>
  <c r="H51" i="26" s="1"/>
  <c r="F51" i="26"/>
  <c r="M51" i="26" s="1"/>
  <c r="K50" i="26"/>
  <c r="L50" i="26" s="1"/>
  <c r="I50" i="26"/>
  <c r="J50" i="26" s="1"/>
  <c r="G50" i="26"/>
  <c r="H50" i="26" s="1"/>
  <c r="F50" i="26"/>
  <c r="M50" i="26" s="1"/>
  <c r="K49" i="26"/>
  <c r="L49" i="26" s="1"/>
  <c r="I49" i="26"/>
  <c r="J49" i="26" s="1"/>
  <c r="G49" i="26"/>
  <c r="H49" i="26" s="1"/>
  <c r="F49" i="26"/>
  <c r="M49" i="26" s="1"/>
  <c r="K48" i="26"/>
  <c r="L48" i="26" s="1"/>
  <c r="I48" i="26"/>
  <c r="J48" i="26" s="1"/>
  <c r="G48" i="26"/>
  <c r="H48" i="26" s="1"/>
  <c r="F48" i="26"/>
  <c r="M48" i="26" s="1"/>
  <c r="K47" i="26"/>
  <c r="L47" i="26" s="1"/>
  <c r="I47" i="26"/>
  <c r="J47" i="26" s="1"/>
  <c r="G47" i="26"/>
  <c r="H47" i="26" s="1"/>
  <c r="F47" i="26"/>
  <c r="M47" i="26" s="1"/>
  <c r="K46" i="26"/>
  <c r="L46" i="26" s="1"/>
  <c r="I46" i="26"/>
  <c r="J46" i="26" s="1"/>
  <c r="G46" i="26"/>
  <c r="H46" i="26" s="1"/>
  <c r="F46" i="26"/>
  <c r="M46" i="26" s="1"/>
  <c r="K45" i="26"/>
  <c r="L45" i="26" s="1"/>
  <c r="I45" i="26"/>
  <c r="J45" i="26" s="1"/>
  <c r="G45" i="26"/>
  <c r="H45" i="26" s="1"/>
  <c r="F45" i="26"/>
  <c r="M45" i="26" s="1"/>
  <c r="K44" i="26"/>
  <c r="L44" i="26" s="1"/>
  <c r="I44" i="26"/>
  <c r="J44" i="26" s="1"/>
  <c r="G44" i="26"/>
  <c r="H44" i="26" s="1"/>
  <c r="F44" i="26"/>
  <c r="M44" i="26" s="1"/>
  <c r="K43" i="26"/>
  <c r="L43" i="26" s="1"/>
  <c r="I43" i="26"/>
  <c r="J43" i="26" s="1"/>
  <c r="G43" i="26"/>
  <c r="H43" i="26" s="1"/>
  <c r="F43" i="26"/>
  <c r="M43" i="26" s="1"/>
  <c r="K42" i="26"/>
  <c r="L42" i="26" s="1"/>
  <c r="I42" i="26"/>
  <c r="J42" i="26" s="1"/>
  <c r="G42" i="26"/>
  <c r="H42" i="26" s="1"/>
  <c r="F42" i="26"/>
  <c r="M42" i="26" s="1"/>
  <c r="K41" i="26"/>
  <c r="L41" i="26" s="1"/>
  <c r="I41" i="26"/>
  <c r="J41" i="26" s="1"/>
  <c r="G41" i="26"/>
  <c r="H41" i="26" s="1"/>
  <c r="F41" i="26"/>
  <c r="M41" i="26" s="1"/>
  <c r="K40" i="26"/>
  <c r="L40" i="26" s="1"/>
  <c r="I40" i="26"/>
  <c r="J40" i="26" s="1"/>
  <c r="G40" i="26"/>
  <c r="H40" i="26" s="1"/>
  <c r="F40" i="26"/>
  <c r="M40" i="26" s="1"/>
  <c r="K39" i="26"/>
  <c r="L39" i="26" s="1"/>
  <c r="I39" i="26"/>
  <c r="J39" i="26" s="1"/>
  <c r="G39" i="26"/>
  <c r="H39" i="26" s="1"/>
  <c r="F39" i="26"/>
  <c r="M39" i="26" s="1"/>
  <c r="K38" i="26"/>
  <c r="L38" i="26" s="1"/>
  <c r="I38" i="26"/>
  <c r="J38" i="26" s="1"/>
  <c r="G38" i="26"/>
  <c r="H38" i="26" s="1"/>
  <c r="F38" i="26"/>
  <c r="M38" i="26" s="1"/>
  <c r="K37" i="26"/>
  <c r="L37" i="26" s="1"/>
  <c r="I37" i="26"/>
  <c r="J37" i="26" s="1"/>
  <c r="G37" i="26"/>
  <c r="H37" i="26" s="1"/>
  <c r="F37" i="26"/>
  <c r="M37" i="26" s="1"/>
  <c r="K36" i="26"/>
  <c r="L36" i="26" s="1"/>
  <c r="I36" i="26"/>
  <c r="J36" i="26" s="1"/>
  <c r="G36" i="26"/>
  <c r="H36" i="26" s="1"/>
  <c r="F36" i="26"/>
  <c r="M36" i="26" s="1"/>
  <c r="K35" i="26"/>
  <c r="L35" i="26" s="1"/>
  <c r="I35" i="26"/>
  <c r="J35" i="26" s="1"/>
  <c r="G35" i="26"/>
  <c r="H35" i="26" s="1"/>
  <c r="F35" i="26"/>
  <c r="M35" i="26" s="1"/>
  <c r="K34" i="26"/>
  <c r="L34" i="26" s="1"/>
  <c r="I34" i="26"/>
  <c r="J34" i="26" s="1"/>
  <c r="G34" i="26"/>
  <c r="H34" i="26" s="1"/>
  <c r="F34" i="26"/>
  <c r="M34" i="26" s="1"/>
  <c r="K33" i="26"/>
  <c r="L33" i="26" s="1"/>
  <c r="I33" i="26"/>
  <c r="J33" i="26" s="1"/>
  <c r="G33" i="26"/>
  <c r="H33" i="26" s="1"/>
  <c r="F33" i="26"/>
  <c r="M33" i="26" s="1"/>
  <c r="K32" i="26"/>
  <c r="L32" i="26" s="1"/>
  <c r="I32" i="26"/>
  <c r="J32" i="26" s="1"/>
  <c r="G32" i="26"/>
  <c r="H32" i="26" s="1"/>
  <c r="F32" i="26"/>
  <c r="M32" i="26" s="1"/>
  <c r="K31" i="26"/>
  <c r="L31" i="26" s="1"/>
  <c r="I31" i="26"/>
  <c r="J31" i="26" s="1"/>
  <c r="G31" i="26"/>
  <c r="H31" i="26" s="1"/>
  <c r="F31" i="26"/>
  <c r="M31" i="26" s="1"/>
  <c r="K30" i="26"/>
  <c r="L30" i="26" s="1"/>
  <c r="I30" i="26"/>
  <c r="J30" i="26" s="1"/>
  <c r="G30" i="26"/>
  <c r="H30" i="26" s="1"/>
  <c r="F30" i="26"/>
  <c r="M30" i="26" s="1"/>
  <c r="K29" i="26"/>
  <c r="L29" i="26" s="1"/>
  <c r="I29" i="26"/>
  <c r="J29" i="26" s="1"/>
  <c r="G29" i="26"/>
  <c r="H29" i="26" s="1"/>
  <c r="F29" i="26"/>
  <c r="M29" i="26" s="1"/>
  <c r="K28" i="26"/>
  <c r="L28" i="26" s="1"/>
  <c r="I28" i="26"/>
  <c r="J28" i="26" s="1"/>
  <c r="G28" i="26"/>
  <c r="H28" i="26" s="1"/>
  <c r="F28" i="26"/>
  <c r="M28" i="26" s="1"/>
  <c r="K27" i="26"/>
  <c r="L27" i="26" s="1"/>
  <c r="I27" i="26"/>
  <c r="J27" i="26" s="1"/>
  <c r="G27" i="26"/>
  <c r="H27" i="26" s="1"/>
  <c r="F27" i="26"/>
  <c r="M27" i="26" s="1"/>
  <c r="K26" i="26"/>
  <c r="L26" i="26" s="1"/>
  <c r="I26" i="26"/>
  <c r="J26" i="26" s="1"/>
  <c r="G26" i="26"/>
  <c r="H26" i="26" s="1"/>
  <c r="F26" i="26"/>
  <c r="M26" i="26" s="1"/>
  <c r="K25" i="26"/>
  <c r="L25" i="26" s="1"/>
  <c r="I25" i="26"/>
  <c r="J25" i="26" s="1"/>
  <c r="G25" i="26"/>
  <c r="H25" i="26" s="1"/>
  <c r="F25" i="26"/>
  <c r="M25" i="26" s="1"/>
  <c r="K24" i="26"/>
  <c r="L24" i="26" s="1"/>
  <c r="I24" i="26"/>
  <c r="J24" i="26" s="1"/>
  <c r="G24" i="26"/>
  <c r="H24" i="26" s="1"/>
  <c r="F24" i="26"/>
  <c r="M24" i="26" s="1"/>
  <c r="K23" i="26"/>
  <c r="L23" i="26" s="1"/>
  <c r="I23" i="26"/>
  <c r="J23" i="26" s="1"/>
  <c r="G23" i="26"/>
  <c r="H23" i="26" s="1"/>
  <c r="F23" i="26"/>
  <c r="M23" i="26" s="1"/>
  <c r="C101" i="16"/>
  <c r="D101" i="16" s="1"/>
  <c r="C100" i="16"/>
  <c r="D100" i="16" s="1"/>
  <c r="C99" i="16"/>
  <c r="D99" i="16" s="1"/>
  <c r="C95" i="16"/>
  <c r="D95" i="16" s="1"/>
  <c r="C94" i="16"/>
  <c r="D94" i="16" s="1"/>
  <c r="C93" i="16"/>
  <c r="D93" i="16" s="1"/>
  <c r="C89" i="16"/>
  <c r="D89" i="16" s="1"/>
  <c r="C88" i="16"/>
  <c r="D88" i="16" s="1"/>
  <c r="C87" i="16"/>
  <c r="D87" i="16" s="1"/>
  <c r="C86" i="16"/>
  <c r="D86" i="16" s="1"/>
  <c r="C82" i="16"/>
  <c r="D82" i="16" s="1"/>
  <c r="C81" i="16"/>
  <c r="D81" i="16" s="1"/>
  <c r="C80" i="16"/>
  <c r="D80" i="16" s="1"/>
  <c r="C79" i="16"/>
  <c r="D79" i="16" s="1"/>
  <c r="C75" i="16"/>
  <c r="D75" i="16" s="1"/>
  <c r="C73" i="16"/>
  <c r="D73" i="16" s="1"/>
  <c r="C72" i="16"/>
  <c r="D72" i="16" s="1"/>
  <c r="C71" i="16"/>
  <c r="D71" i="16" s="1"/>
  <c r="C70" i="16"/>
  <c r="D70" i="16" s="1"/>
  <c r="C69" i="16"/>
  <c r="D69" i="16" s="1"/>
  <c r="D68" i="16"/>
  <c r="C64" i="16"/>
  <c r="D64" i="16" s="1"/>
  <c r="C63" i="16"/>
  <c r="D63" i="16" s="1"/>
  <c r="C62" i="16"/>
  <c r="D62" i="16" s="1"/>
  <c r="C58" i="16"/>
  <c r="D58" i="16" s="1"/>
  <c r="C57" i="16"/>
  <c r="D57" i="16" s="1"/>
  <c r="C56" i="16"/>
  <c r="D56" i="16" s="1"/>
  <c r="C52" i="16"/>
  <c r="D52" i="16" s="1"/>
  <c r="C51" i="16"/>
  <c r="D51" i="16" s="1"/>
  <c r="C50" i="16"/>
  <c r="D50" i="16" s="1"/>
  <c r="C49" i="16"/>
  <c r="D49" i="16" s="1"/>
  <c r="C48" i="16"/>
  <c r="D48" i="16" s="1"/>
  <c r="C44" i="16"/>
  <c r="D44" i="16" s="1"/>
  <c r="C43" i="16"/>
  <c r="D43" i="16" s="1"/>
  <c r="C42" i="16"/>
  <c r="D42" i="16" s="1"/>
  <c r="C41" i="16"/>
  <c r="D41" i="16" s="1"/>
  <c r="C37" i="16"/>
  <c r="D37" i="16" s="1"/>
  <c r="C36" i="16"/>
  <c r="D36" i="16" s="1"/>
  <c r="C35" i="16"/>
  <c r="D35" i="16" s="1"/>
  <c r="C34" i="16"/>
  <c r="D34" i="16" s="1"/>
  <c r="C33" i="16"/>
  <c r="D33" i="16" s="1"/>
  <c r="C29" i="16"/>
  <c r="D29" i="16" s="1"/>
  <c r="C28" i="16"/>
  <c r="D28" i="16" s="1"/>
  <c r="C27" i="16"/>
  <c r="D27" i="16" s="1"/>
  <c r="C26" i="16"/>
  <c r="D26" i="16" s="1"/>
  <c r="C25" i="16"/>
  <c r="D25" i="16" s="1"/>
  <c r="C21" i="16"/>
  <c r="D21" i="16" s="1"/>
  <c r="C20" i="16"/>
  <c r="D20" i="16" s="1"/>
  <c r="C19" i="16"/>
  <c r="D19" i="16" s="1"/>
  <c r="C18" i="16"/>
  <c r="D18" i="16" s="1"/>
  <c r="C17" i="16"/>
  <c r="D17" i="16" s="1"/>
  <c r="C16" i="16"/>
  <c r="D16" i="16" s="1"/>
  <c r="C12" i="16"/>
  <c r="D12" i="16" s="1"/>
  <c r="C10" i="16"/>
  <c r="D10" i="16" s="1"/>
  <c r="C9" i="16"/>
  <c r="D9" i="16" s="1"/>
  <c r="C8" i="16"/>
  <c r="D8" i="16" s="1"/>
  <c r="C7" i="16"/>
  <c r="D7" i="16" s="1"/>
  <c r="H77" i="26" l="1"/>
  <c r="G17" i="25" s="1"/>
  <c r="J77" i="26"/>
  <c r="E82" i="26" s="1"/>
  <c r="L77" i="26"/>
  <c r="E83" i="26" s="1"/>
  <c r="B77" i="26"/>
  <c r="F20" i="26"/>
  <c r="E81" i="26" l="1"/>
  <c r="L79" i="26"/>
  <c r="G14" i="25" s="1"/>
</calcChain>
</file>

<file path=xl/sharedStrings.xml><?xml version="1.0" encoding="utf-8"?>
<sst xmlns="http://schemas.openxmlformats.org/spreadsheetml/2006/main" count="6845" uniqueCount="1940">
  <si>
    <t>Sincerely,</t>
  </si>
  <si>
    <t>The material you supply to PPG may be transported or incorporated into products that are transported anywhere in the world.  In order to accomplish this task legally and safely, and for PPG to fulfill its commitments to the Responsible Care® initiative, PPG is required to obtain this information on all of our raw materials.  For this reason, please provide answers to all of the questions for all of the regions.</t>
  </si>
  <si>
    <t>Vice President, Environmental Health &amp; Safety</t>
  </si>
  <si>
    <t>PPG Applicant/Contact Information</t>
  </si>
  <si>
    <t>(to be completed by PPG prior to submission to raw material supplier)</t>
  </si>
  <si>
    <t>English</t>
  </si>
  <si>
    <t>Name</t>
  </si>
  <si>
    <t>Telephone Number</t>
  </si>
  <si>
    <t>E-mail Address</t>
  </si>
  <si>
    <t>Title</t>
  </si>
  <si>
    <t>Company Name</t>
  </si>
  <si>
    <t>Date</t>
  </si>
  <si>
    <t xml:space="preserve">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  </t>
  </si>
  <si>
    <t>Specific Gravity or Density</t>
  </si>
  <si>
    <t>Units of Measure</t>
  </si>
  <si>
    <t>Value</t>
  </si>
  <si>
    <t>Characteristics</t>
  </si>
  <si>
    <t>Weight (Non-Volatile) Solids</t>
  </si>
  <si>
    <t>Volume (Non-Volatile) Solids</t>
  </si>
  <si>
    <t>Weight Pigments</t>
  </si>
  <si>
    <t>Volume Pigments</t>
  </si>
  <si>
    <t>Flash Point</t>
  </si>
  <si>
    <t>Flash Point Method</t>
  </si>
  <si>
    <t>Physical State (at room temperature)</t>
  </si>
  <si>
    <t>Physical Description</t>
  </si>
  <si>
    <t>Color</t>
  </si>
  <si>
    <t>Nanotechnology</t>
  </si>
  <si>
    <t>Are intentionally manufactured nanomaterials present (primary particle size &lt;100 nanometers, nm) in this material?</t>
  </si>
  <si>
    <t>Minimum Storage Temperature</t>
  </si>
  <si>
    <t>Maximum Storage Temperature</t>
  </si>
  <si>
    <t>Does freezing harm the material?</t>
  </si>
  <si>
    <t>Component Description</t>
  </si>
  <si>
    <t>CAS Number (CAS)</t>
  </si>
  <si>
    <t>Weight Percentage (no ranges)</t>
  </si>
  <si>
    <t>Component Type (See PPG Definition below)</t>
  </si>
  <si>
    <t>Country Regulatory Lists</t>
  </si>
  <si>
    <t>Status</t>
  </si>
  <si>
    <t>Comments</t>
  </si>
  <si>
    <t>Country / Region</t>
  </si>
  <si>
    <t>Canada (DSL/NDSL)</t>
  </si>
  <si>
    <t>China (IECSC)</t>
  </si>
  <si>
    <t>Europe (REACh)</t>
  </si>
  <si>
    <t>Japan (METI/ENCS)</t>
  </si>
  <si>
    <t>Korea (KECI)</t>
  </si>
  <si>
    <t>New Zealand (HSNO)</t>
  </si>
  <si>
    <t>Philippines (PICCS)</t>
  </si>
  <si>
    <t>Taiwan (NCSR)</t>
  </si>
  <si>
    <t>USA (TSCA)</t>
  </si>
  <si>
    <t>Specific Regulation Questions</t>
  </si>
  <si>
    <t>Export Control Classification Number (ECCN)</t>
  </si>
  <si>
    <t>Is this material, or any component of this material, further regulated by or subject to any global regulatory notifications or rules such as US Toxic Substances Control Act (TSCA) 5e Consent order, TSCA 5a Significant New Use Rule (SNUR), TSCA 12b Export, Canada Environmental Protection Act (CEPA) Significant New Activity (SNAC), etc.?</t>
  </si>
  <si>
    <t>3. Biocides</t>
  </si>
  <si>
    <t>Is this product a registered biocide, specifically an algaecide, fungicide, pesticide, or rodenticide product?</t>
  </si>
  <si>
    <t>Type</t>
  </si>
  <si>
    <t>Country</t>
  </si>
  <si>
    <t>Registration Number</t>
  </si>
  <si>
    <t>Is this product approved for use in contact with food?</t>
  </si>
  <si>
    <t>US FDA 175.300</t>
  </si>
  <si>
    <t>EU 10/2011</t>
  </si>
  <si>
    <t>China GB9685</t>
  </si>
  <si>
    <t>Additional Supplier Information (optional)</t>
  </si>
  <si>
    <t>Technical Data Sheet (if not available, indicate so)</t>
  </si>
  <si>
    <t>months</t>
  </si>
  <si>
    <t>days</t>
  </si>
  <si>
    <t>years</t>
  </si>
  <si>
    <t>kg/L</t>
  </si>
  <si>
    <t>g/cm3</t>
  </si>
  <si>
    <t>lbs/gal</t>
  </si>
  <si>
    <t>Yes</t>
  </si>
  <si>
    <t>No</t>
  </si>
  <si>
    <t>Pigment</t>
  </si>
  <si>
    <t>Solvent</t>
  </si>
  <si>
    <t>Binder</t>
  </si>
  <si>
    <t>Listed in DSL</t>
  </si>
  <si>
    <t>F</t>
  </si>
  <si>
    <t>C</t>
  </si>
  <si>
    <t>All of the information provided</t>
  </si>
  <si>
    <t>Solid</t>
  </si>
  <si>
    <t>MANDATORY - Current Safety Data Sheet in English Language</t>
  </si>
  <si>
    <t>MANDATORY - Current Safety Data Sheet in Local Languages</t>
  </si>
  <si>
    <t>Please return the completed questionnaire by e-mail to the PPG contact specified in the contact section.</t>
  </si>
  <si>
    <t>Please return the completed questionnaire</t>
  </si>
  <si>
    <t>Distributor (if different from Manufacturer)</t>
  </si>
  <si>
    <t>Handling, Storage Conditions, and Packaging Information</t>
  </si>
  <si>
    <t>Dropdown Type</t>
  </si>
  <si>
    <t>Liquid</t>
  </si>
  <si>
    <t>Intentionally Added</t>
  </si>
  <si>
    <t>Shelf Life</t>
  </si>
  <si>
    <t>Density</t>
  </si>
  <si>
    <t>Yes or No</t>
  </si>
  <si>
    <t>Component Type</t>
  </si>
  <si>
    <t>Physical State</t>
  </si>
  <si>
    <t>Gas</t>
  </si>
  <si>
    <t>Liquefied Gas</t>
  </si>
  <si>
    <t>Powder</t>
  </si>
  <si>
    <t>Paste</t>
  </si>
  <si>
    <t>Aerosol</t>
  </si>
  <si>
    <t>Temperature</t>
  </si>
  <si>
    <t>Biocide Regulations</t>
  </si>
  <si>
    <t>Impurity or Not</t>
  </si>
  <si>
    <t>Select from List</t>
  </si>
  <si>
    <t>Open Cup</t>
  </si>
  <si>
    <t>Closed Cup</t>
  </si>
  <si>
    <t>%</t>
  </si>
  <si>
    <t>Impurity?</t>
  </si>
  <si>
    <t>∑ pigment</t>
  </si>
  <si>
    <t>∑ binder</t>
  </si>
  <si>
    <t>∑ solvent</t>
  </si>
  <si>
    <t>total nonvolatile</t>
  </si>
  <si>
    <t>Total Weight Pigments % based on Composition</t>
  </si>
  <si>
    <t>Component Type Summary</t>
  </si>
  <si>
    <t>Part A Manufacturer, Distributor and Contact Information</t>
  </si>
  <si>
    <t>Contact Name</t>
  </si>
  <si>
    <t>Contact Telephone Number</t>
  </si>
  <si>
    <t>Product or Trade Name</t>
  </si>
  <si>
    <t>Chemical Name or Synonym</t>
  </si>
  <si>
    <t>Manufacturer Name</t>
  </si>
  <si>
    <t>Address</t>
  </si>
  <si>
    <t>Manufacturer Contact Information</t>
  </si>
  <si>
    <t>Guaranteed Shelf Life (from manufacture date)</t>
  </si>
  <si>
    <t>Table 1: Composition</t>
  </si>
  <si>
    <t>Cadmium</t>
  </si>
  <si>
    <t>Lead</t>
  </si>
  <si>
    <t>Mercury</t>
  </si>
  <si>
    <t>PPG Definition Component Type</t>
  </si>
  <si>
    <t>1. Import/Export Codes</t>
  </si>
  <si>
    <t>NAFTA Harmonized Tariff Schedule (format XXXX.XX.XXXX)</t>
  </si>
  <si>
    <t>European Commodity Code (format XXXX-XX-XXXX)</t>
  </si>
  <si>
    <t>2. Regulatory Notifications</t>
  </si>
  <si>
    <t>4. Food Contact</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</si>
  <si>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</si>
  <si>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Insert document here as icon</t>
  </si>
  <si>
    <t>specific gravity</t>
  </si>
  <si>
    <t>Impurity</t>
  </si>
  <si>
    <t>Listed</t>
  </si>
  <si>
    <t>Not listed</t>
  </si>
  <si>
    <t>Exempt</t>
  </si>
  <si>
    <t>Not determined</t>
  </si>
  <si>
    <t>Listed in NDSL</t>
  </si>
  <si>
    <t>Registered</t>
  </si>
  <si>
    <t>Algaecide</t>
  </si>
  <si>
    <t>Fungicide</t>
  </si>
  <si>
    <t>Pesticide</t>
  </si>
  <si>
    <t>Rodenticide</t>
  </si>
  <si>
    <t>Other</t>
  </si>
  <si>
    <t>Distributor Name</t>
  </si>
  <si>
    <t>Distributor Contact Information</t>
  </si>
  <si>
    <t>Total Weight % (Non-volatile) solids based on Composition</t>
  </si>
  <si>
    <t>Chemical Inventory Registration - Standard</t>
  </si>
  <si>
    <t>Chemical Inventory Registration - Canada</t>
  </si>
  <si>
    <t>Chemical Inventory Registration - Europe</t>
  </si>
  <si>
    <t>Inventory or Registration No.</t>
  </si>
  <si>
    <t>*If available, include ISHL Inventory information here.</t>
  </si>
  <si>
    <t>Please insert the following attachments as electronic documents with the completed questionnaire or include as attachments to the email upon submission.  The use of .pdf format is recommended.</t>
  </si>
  <si>
    <t>14808-60-7</t>
  </si>
  <si>
    <t xml:space="preserve">The material you supply to PPG may be transported or incorporated </t>
  </si>
  <si>
    <t>The form consists of this cover letter along with 5 additional tabs, one for each section of data required.  The required fields are shaded in gray throughout the form.  Please complete all sections of this form, including the "Information Provided by"  (Section B), and return it to the PPG contact specified in the Contact section of the form as quickly as possible.  Contact the requestor or your purchasing agent if you have questions regarding the completion of the form.</t>
  </si>
  <si>
    <t>The form consists of this cover letter along with 5 additional tabs</t>
  </si>
  <si>
    <t>Raw Material Introduction Request Form</t>
  </si>
  <si>
    <t>PPG</t>
  </si>
  <si>
    <t>One PPG Place, Pittsburgh, Pennsylvania 15272 USA</t>
  </si>
  <si>
    <t>PPG is a global manufacturer of quality paints</t>
  </si>
  <si>
    <t>PPG is a global manufacturer of quality paints, coatings and related products to the automotive, industrial, aerospace and consumer markets.  This Raw Material Introduction Request form must be completed because we wish to submit one of your products to our Raw Material Management team for a product stewardship review.</t>
  </si>
  <si>
    <t>CAS Number</t>
  </si>
  <si>
    <t>Issue</t>
  </si>
  <si>
    <t>Note</t>
  </si>
  <si>
    <t>1317-95-9</t>
  </si>
  <si>
    <t>Particle size</t>
  </si>
  <si>
    <t>14059-33-7</t>
  </si>
  <si>
    <t>14464-46-1</t>
  </si>
  <si>
    <t>15468-32-3</t>
  </si>
  <si>
    <t>25036-25-3</t>
  </si>
  <si>
    <t>Molecular Weight</t>
  </si>
  <si>
    <t>In the "Component Description" column, please provide the molecular weight of this substance.</t>
  </si>
  <si>
    <t>25068-38-6</t>
  </si>
  <si>
    <t>28064-14-4</t>
  </si>
  <si>
    <t>67924-34-9</t>
  </si>
  <si>
    <t>Mark Cancilla</t>
  </si>
  <si>
    <t>Asbestos</t>
  </si>
  <si>
    <t>Benzene</t>
  </si>
  <si>
    <t>Current Translation</t>
  </si>
  <si>
    <t>Translation Concatenate</t>
  </si>
  <si>
    <t>Chemical Inventory Registration - CA</t>
  </si>
  <si>
    <t>Dropdowns</t>
  </si>
  <si>
    <t>The list of Dropdown selections in the RMIR.  If any brand new dropdowns need to be selected, please insert the table alphabetically between the other selections.</t>
  </si>
  <si>
    <t>MANDATORY - Certificate of Analysis (COA) or Production</t>
  </si>
  <si>
    <r>
      <rPr>
        <b/>
        <u/>
        <sz val="11"/>
        <color theme="1"/>
        <rFont val="Arial"/>
        <family val="2"/>
      </rPr>
      <t>Pigment</t>
    </r>
    <r>
      <rPr>
        <b/>
        <sz val="11"/>
        <color theme="1"/>
        <rFont val="Arial"/>
        <family val="2"/>
      </rPr>
      <t xml:space="preserve"> – </t>
    </r>
    <r>
      <rPr>
        <sz val="11"/>
        <color theme="1"/>
        <rFont val="Arial"/>
        <family val="2"/>
      </rPr>
      <t xml:space="preserve">Is usually a solid material component that adds color, tinting or hiding to a coating. PPG’s definition of pigments also includes fillers and extenders such as calcium carbonate, talc silica, etc., as well as dyes.  </t>
    </r>
    <r>
      <rPr>
        <b/>
        <sz val="11"/>
        <color theme="1"/>
        <rFont val="Arial"/>
        <family val="2"/>
      </rPr>
      <t>Any non-volatile additive that will contribute color or opacity (whether intentional or unintentional) and remain on a dried paint film can be defaulted to the "Pigment" Component Type.</t>
    </r>
  </si>
  <si>
    <r>
      <rPr>
        <b/>
        <u/>
        <sz val="11"/>
        <color theme="1"/>
        <rFont val="Arial"/>
        <family val="2"/>
      </rPr>
      <t>Solvent</t>
    </r>
    <r>
      <rPr>
        <sz val="11"/>
        <color theme="1"/>
        <rFont val="Arial"/>
        <family val="2"/>
      </rPr>
      <t xml:space="preserve"> – Is a component that contains no solids, evaporates, is generally a liquid and dissolves a solute resulting in a solution. A solvent is usually a liquid but can also be a gas.  </t>
    </r>
    <r>
      <rPr>
        <b/>
        <sz val="11"/>
        <color theme="1"/>
        <rFont val="Arial"/>
        <family val="2"/>
      </rPr>
      <t>Any volatile component that will not remain on a dried paint film after curing can be defaulted to the "Solvent" Component Type.</t>
    </r>
  </si>
  <si>
    <r>
      <rPr>
        <b/>
        <u/>
        <sz val="11"/>
        <color theme="1"/>
        <rFont val="Arial"/>
        <family val="2"/>
      </rPr>
      <t xml:space="preserve">Binder </t>
    </r>
    <r>
      <rPr>
        <sz val="11"/>
        <color theme="1"/>
        <rFont val="Arial"/>
        <family val="2"/>
      </rPr>
      <t xml:space="preserve">– Is a resin, vehicle, polymer or additive component that is not a pigment or solvent (may be a liquid or solid). A binder possesses solids and can be considered any component of a liquid that will not evaporate.  </t>
    </r>
    <r>
      <rPr>
        <b/>
        <sz val="11"/>
        <color theme="1"/>
        <rFont val="Arial"/>
        <family val="2"/>
      </rPr>
      <t>Any non-volatile additive that does not contribute to color or opacity that will remain on a dried paint film can be defaulted to the "Binder" Component Type.</t>
    </r>
  </si>
  <si>
    <t>If yes, specify:</t>
  </si>
  <si>
    <t>If yes, specify and attach the approval(s) in the attachments section:</t>
  </si>
  <si>
    <r>
      <rPr>
        <b/>
        <sz val="12"/>
        <color theme="4"/>
        <rFont val="Verdana"/>
        <family val="2"/>
      </rPr>
      <t>*</t>
    </r>
    <r>
      <rPr>
        <b/>
        <sz val="11"/>
        <color theme="1"/>
        <rFont val="Arial"/>
        <family val="2"/>
      </rPr>
      <t xml:space="preserve"> Formaldehyde and Formaldehyde Releasing Compounds</t>
    </r>
  </si>
  <si>
    <r>
      <rPr>
        <b/>
        <sz val="12"/>
        <color theme="4"/>
        <rFont val="Verdana"/>
        <family val="2"/>
      </rPr>
      <t>*</t>
    </r>
    <r>
      <rPr>
        <b/>
        <sz val="11"/>
        <color theme="1"/>
        <rFont val="Arial"/>
        <family val="2"/>
      </rPr>
      <t xml:space="preserve"> N-Methyl-2-pyrrolidone (NMP)</t>
    </r>
  </si>
  <si>
    <r>
      <rPr>
        <b/>
        <sz val="12"/>
        <color theme="4"/>
        <rFont val="Verdana"/>
        <family val="2"/>
      </rPr>
      <t xml:space="preserve">* </t>
    </r>
    <r>
      <rPr>
        <b/>
        <sz val="11"/>
        <color theme="1"/>
        <rFont val="Arial"/>
        <family val="2"/>
      </rPr>
      <t>2-ethoxyethanol (EGEE)</t>
    </r>
  </si>
  <si>
    <r>
      <rPr>
        <b/>
        <sz val="12"/>
        <color theme="4"/>
        <rFont val="Verdana"/>
        <family val="2"/>
      </rPr>
      <t xml:space="preserve">* </t>
    </r>
    <r>
      <rPr>
        <b/>
        <sz val="11"/>
        <color theme="1"/>
        <rFont val="Arial"/>
        <family val="2"/>
      </rPr>
      <t>2-ethoxyethyl acetate (EGEEAc)</t>
    </r>
  </si>
  <si>
    <r>
      <rPr>
        <b/>
        <sz val="12"/>
        <color theme="4"/>
        <rFont val="Verdana"/>
        <family val="2"/>
      </rPr>
      <t>*</t>
    </r>
    <r>
      <rPr>
        <b/>
        <sz val="11"/>
        <color theme="1"/>
        <rFont val="Arial"/>
        <family val="2"/>
      </rPr>
      <t xml:space="preserve"> 2-methoxyethanol (EGME)</t>
    </r>
  </si>
  <si>
    <r>
      <rPr>
        <b/>
        <sz val="12"/>
        <color theme="4"/>
        <rFont val="Verdana"/>
        <family val="2"/>
      </rPr>
      <t xml:space="preserve">* </t>
    </r>
    <r>
      <rPr>
        <b/>
        <sz val="11"/>
        <color theme="1"/>
        <rFont val="Arial"/>
        <family val="2"/>
      </rPr>
      <t>2-methoxyethyl acetate (EGMEAc)</t>
    </r>
  </si>
  <si>
    <r>
      <rPr>
        <b/>
        <sz val="12"/>
        <color theme="4"/>
        <rFont val="Verdana"/>
        <family val="2"/>
      </rPr>
      <t xml:space="preserve">* </t>
    </r>
    <r>
      <rPr>
        <b/>
        <sz val="11"/>
        <color theme="1"/>
        <rFont val="Arial"/>
        <family val="2"/>
      </rPr>
      <t>Asbestos</t>
    </r>
  </si>
  <si>
    <r>
      <rPr>
        <b/>
        <sz val="12"/>
        <color theme="4"/>
        <rFont val="Verdana"/>
        <family val="2"/>
      </rPr>
      <t xml:space="preserve">* </t>
    </r>
    <r>
      <rPr>
        <b/>
        <sz val="11"/>
        <color theme="1"/>
        <rFont val="Arial"/>
        <family val="2"/>
      </rPr>
      <t>Benzene</t>
    </r>
  </si>
  <si>
    <r>
      <rPr>
        <b/>
        <sz val="12"/>
        <color theme="4"/>
        <rFont val="Verdana"/>
        <family val="2"/>
      </rPr>
      <t xml:space="preserve">* </t>
    </r>
    <r>
      <rPr>
        <b/>
        <sz val="11"/>
        <color theme="1"/>
        <rFont val="Arial"/>
        <family val="2"/>
      </rPr>
      <t>Lead</t>
    </r>
  </si>
  <si>
    <r>
      <rPr>
        <b/>
        <sz val="12"/>
        <color theme="4"/>
        <rFont val="Verdana"/>
        <family val="2"/>
      </rPr>
      <t xml:space="preserve">* </t>
    </r>
    <r>
      <rPr>
        <b/>
        <sz val="11"/>
        <color theme="1"/>
        <rFont val="Arial"/>
        <family val="2"/>
      </rPr>
      <t>Mercury</t>
    </r>
  </si>
  <si>
    <r>
      <rPr>
        <b/>
        <sz val="12"/>
        <color theme="4"/>
        <rFont val="Verdana"/>
        <family val="2"/>
      </rPr>
      <t xml:space="preserve">* </t>
    </r>
    <r>
      <rPr>
        <b/>
        <sz val="11"/>
        <color theme="1"/>
        <rFont val="Arial"/>
        <family val="2"/>
      </rPr>
      <t>Tin</t>
    </r>
  </si>
  <si>
    <t xml:space="preserve">MANDATORY - Certificate of Analysis (COA) or Product Specification with ranges.  </t>
  </si>
  <si>
    <t>Information Provided By</t>
  </si>
  <si>
    <t>Part B Product Information</t>
  </si>
  <si>
    <t>A complete listing of ingredients (intentionally added or known to be contained in the product, both hazardous and non-hazardous, even at trace levels, is required; the total must equal 100%.  All ingredients disclosed on the safety data sheet must be listed here.  Note: for reacted materials (e.g. resins), the composition should not list the pre-reaction recipe; rather it should list the material composition as supplied.  If any ingredients are proprietary, please mark it as such in the description, and provide a generic name.  Any claim for confidentiality must comply with allowed exemptions in all countries of the world including Taiwan and the EU. Surface treatments on powder particles must also be included.  If you have questions, please refer to PPG Raw Material Information Requests: Frequently Asked Questions (FAQ).</t>
  </si>
  <si>
    <t xml:space="preserve">This is a reminder - to meet our regulatory and sustainability goals, the following substances must be included in the composition if they are present in your product at any level, even in trace quantities.  </t>
  </si>
  <si>
    <t>Part D Regulatory Information</t>
  </si>
  <si>
    <t>Part C Compositional Information</t>
  </si>
  <si>
    <t>Part E Attachments</t>
  </si>
  <si>
    <t>Global EH&amp;S and Purchasing Requirements</t>
  </si>
  <si>
    <t>RMIR Training / FAQ</t>
  </si>
  <si>
    <t>25322-69-4</t>
  </si>
  <si>
    <t>65997-18-4</t>
  </si>
  <si>
    <t>In the "Component Description" column, please also specify if it is the fibrous or non-fibrous form of this substance.</t>
  </si>
  <si>
    <t>In the "Component Description" column, please also specify if it is the leaded or non-leaded form of this substance.</t>
  </si>
  <si>
    <t>Substance Form</t>
  </si>
  <si>
    <t>65997-17-3</t>
  </si>
  <si>
    <t>28182-81-2</t>
  </si>
  <si>
    <t>409-21-2</t>
  </si>
  <si>
    <t>Make sure the translated "select from list" options in all lists do not concatenate in the Translation Concatenate columns (there is no room for it in the columns they show up in)</t>
  </si>
  <si>
    <t xml:space="preserve">In the "Component Description" column, please provide the EC number for this substance. </t>
  </si>
  <si>
    <t>64742-04-7</t>
  </si>
  <si>
    <t>64742-10-5</t>
  </si>
  <si>
    <t>64742-11-6</t>
  </si>
  <si>
    <t>64742-13-8</t>
  </si>
  <si>
    <t>64742-16-1</t>
  </si>
  <si>
    <t>64742-42-3</t>
  </si>
  <si>
    <t>64742-43-4</t>
  </si>
  <si>
    <t>64742-46-7</t>
  </si>
  <si>
    <t>64742-47-8</t>
  </si>
  <si>
    <t>64742-48-9</t>
  </si>
  <si>
    <t>64742-49-0</t>
  </si>
  <si>
    <t>64742-51-4</t>
  </si>
  <si>
    <t>64742-52-5</t>
  </si>
  <si>
    <t>64742-53-6</t>
  </si>
  <si>
    <t>64742-54-7</t>
  </si>
  <si>
    <t>64742-55-8</t>
  </si>
  <si>
    <t>64742-56-9</t>
  </si>
  <si>
    <t>64742-57-0</t>
  </si>
  <si>
    <t>64742-58-1</t>
  </si>
  <si>
    <t>64742-60-5</t>
  </si>
  <si>
    <t>64742-61-6</t>
  </si>
  <si>
    <t>64742-62-7</t>
  </si>
  <si>
    <t>64742-65-0</t>
  </si>
  <si>
    <t>64742-67-2</t>
  </si>
  <si>
    <t>64742-71-8</t>
  </si>
  <si>
    <t>64742-80-9</t>
  </si>
  <si>
    <t>64742-81-0</t>
  </si>
  <si>
    <t>64742-82-1</t>
  </si>
  <si>
    <t>64742-88-7</t>
  </si>
  <si>
    <t>64742-89-8</t>
  </si>
  <si>
    <t>64742-93-4</t>
  </si>
  <si>
    <t>64742-94-5</t>
  </si>
  <si>
    <t>64742-96-7</t>
  </si>
  <si>
    <t>64741-41-9</t>
  </si>
  <si>
    <t>64741-44-2</t>
  </si>
  <si>
    <t>64741-65-7</t>
  </si>
  <si>
    <t>64741-68-0</t>
  </si>
  <si>
    <t>64741-88-4</t>
  </si>
  <si>
    <t>64741-66-8</t>
  </si>
  <si>
    <t>64741-84-0</t>
  </si>
  <si>
    <t>64741-89-5</t>
  </si>
  <si>
    <t>64741-92-0</t>
  </si>
  <si>
    <t>64741-97-5</t>
  </si>
  <si>
    <t>64741-96-4</t>
  </si>
  <si>
    <t>64741-49-7</t>
  </si>
  <si>
    <t>64741-91-9</t>
  </si>
  <si>
    <t>Possible MCS</t>
  </si>
  <si>
    <t>64742-95-6</t>
  </si>
  <si>
    <t>sSubstance</t>
  </si>
  <si>
    <t>sValue</t>
  </si>
  <si>
    <t>sRRNumber</t>
  </si>
  <si>
    <t>PPG Restricted Substances List</t>
  </si>
  <si>
    <t>117-81-7</t>
  </si>
  <si>
    <t>118-74-1</t>
  </si>
  <si>
    <t>608-93-5</t>
  </si>
  <si>
    <t>71-43-2</t>
  </si>
  <si>
    <t>872-50-4</t>
  </si>
  <si>
    <t>12001-28-4</t>
  </si>
  <si>
    <t>RR-PPG-ResSub01</t>
  </si>
  <si>
    <t>12001-29-5</t>
  </si>
  <si>
    <t>12172-73-5</t>
  </si>
  <si>
    <t>77536-66-4</t>
  </si>
  <si>
    <t>77536-67-5</t>
  </si>
  <si>
    <t>77536-68-6</t>
  </si>
  <si>
    <t>591-81-1</t>
  </si>
  <si>
    <t>RR-PPG-ResSub02</t>
  </si>
  <si>
    <t>Butyrolactone - Hydroxybutyrate</t>
  </si>
  <si>
    <t>96-48-0</t>
  </si>
  <si>
    <t>10022-68-1</t>
  </si>
  <si>
    <t>RR-PPG-ResSub03</t>
  </si>
  <si>
    <t>100402-53-7</t>
  </si>
  <si>
    <t>10108-64-2</t>
  </si>
  <si>
    <t>10124-36-4</t>
  </si>
  <si>
    <t>101356-99-4</t>
  </si>
  <si>
    <t>101357-00-0</t>
  </si>
  <si>
    <t>101357-01-1</t>
  </si>
  <si>
    <t>101357-02-2</t>
  </si>
  <si>
    <t>101357-03-3</t>
  </si>
  <si>
    <t>101357-04-4</t>
  </si>
  <si>
    <t>10196-67-5</t>
  </si>
  <si>
    <t>102110-30-5</t>
  </si>
  <si>
    <t>10325-94-7</t>
  </si>
  <si>
    <t>11112-63-3</t>
  </si>
  <si>
    <t>11129-14-9</t>
  </si>
  <si>
    <t>12006-15-4</t>
  </si>
  <si>
    <t>12014-14-1</t>
  </si>
  <si>
    <t>12014-28-7</t>
  </si>
  <si>
    <t>12014-29-8</t>
  </si>
  <si>
    <t>12139-22-9</t>
  </si>
  <si>
    <t>12139-23-0</t>
  </si>
  <si>
    <t>12185-64-7</t>
  </si>
  <si>
    <t>12187-14-3</t>
  </si>
  <si>
    <t>12213-70-6</t>
  </si>
  <si>
    <t>12214-12-9</t>
  </si>
  <si>
    <t>12292-07-8</t>
  </si>
  <si>
    <t>12442-27-2</t>
  </si>
  <si>
    <t>12626-36-7</t>
  </si>
  <si>
    <t>12656-57-4</t>
  </si>
  <si>
    <t>1306-19-0</t>
  </si>
  <si>
    <t>1306-23-6</t>
  </si>
  <si>
    <t>1306-24-7</t>
  </si>
  <si>
    <t>1306-25-8</t>
  </si>
  <si>
    <t>1345-09-1</t>
  </si>
  <si>
    <t>13464-92-1</t>
  </si>
  <si>
    <t>13477-17-3</t>
  </si>
  <si>
    <t>13477-19-5</t>
  </si>
  <si>
    <t>13477-23-1</t>
  </si>
  <si>
    <t>13701-66-1</t>
  </si>
  <si>
    <t>13755-33-4</t>
  </si>
  <si>
    <t>13814-59-0</t>
  </si>
  <si>
    <t>13814-62-5</t>
  </si>
  <si>
    <t>13832-25-2</t>
  </si>
  <si>
    <t>13847-17-1</t>
  </si>
  <si>
    <t>13972-68-4</t>
  </si>
  <si>
    <t>14017-36-8</t>
  </si>
  <si>
    <t>14067-62-0</t>
  </si>
  <si>
    <t>141-00-4</t>
  </si>
  <si>
    <t>14239-68-0</t>
  </si>
  <si>
    <t>14312-00-6</t>
  </si>
  <si>
    <t>14402-75-6</t>
  </si>
  <si>
    <t>14486-19-2</t>
  </si>
  <si>
    <t>14520-70-8</t>
  </si>
  <si>
    <t>14923-81-0</t>
  </si>
  <si>
    <t>15337-60-7</t>
  </si>
  <si>
    <t>15600-62-1</t>
  </si>
  <si>
    <t>15743-19-8</t>
  </si>
  <si>
    <t>15851-44-2</t>
  </si>
  <si>
    <t>15852-14-9</t>
  </si>
  <si>
    <t>16056-72-7</t>
  </si>
  <si>
    <t>16984-36-4</t>
  </si>
  <si>
    <t>16986-83-7</t>
  </si>
  <si>
    <t>17010-21-8</t>
  </si>
  <si>
    <t>19262-93-2</t>
  </si>
  <si>
    <t>20648-91-3</t>
  </si>
  <si>
    <t>21041-95-2</t>
  </si>
  <si>
    <t>2223-93-0</t>
  </si>
  <si>
    <t>2420-98-6</t>
  </si>
  <si>
    <t>29870-72-2</t>
  </si>
  <si>
    <t>3026-22-0</t>
  </si>
  <si>
    <t>37131-86-5</t>
  </si>
  <si>
    <t>4464-23-7</t>
  </si>
  <si>
    <t>51222-60-7</t>
  </si>
  <si>
    <t>513-78-0</t>
  </si>
  <si>
    <t>542-83-6</t>
  </si>
  <si>
    <t>543-90-8</t>
  </si>
  <si>
    <t>58339-34-7</t>
  </si>
  <si>
    <t>68814-00-6</t>
  </si>
  <si>
    <t>68855-80-1</t>
  </si>
  <si>
    <t>71243-75-9</t>
  </si>
  <si>
    <t>7440-43-9</t>
  </si>
  <si>
    <t>7789-42-6</t>
  </si>
  <si>
    <t>7790-78-5</t>
  </si>
  <si>
    <t>7790-79-6</t>
  </si>
  <si>
    <t>7790-80-9</t>
  </si>
  <si>
    <t>7790-81-0</t>
  </si>
  <si>
    <t>7790-83-2</t>
  </si>
  <si>
    <t>7790-84-3</t>
  </si>
  <si>
    <t>7790-85-4</t>
  </si>
  <si>
    <t>90604-89-0</t>
  </si>
  <si>
    <t>90604-90-3</t>
  </si>
  <si>
    <t>93686-40-9</t>
  </si>
  <si>
    <t>93820-02-1</t>
  </si>
  <si>
    <t>SUB105012</t>
  </si>
  <si>
    <t>SUB122609</t>
  </si>
  <si>
    <t>124-73-2</t>
  </si>
  <si>
    <t>RR-PPG-ResSub04</t>
  </si>
  <si>
    <t>Chloroflurocarbons</t>
  </si>
  <si>
    <t>127564-92-5</t>
  </si>
  <si>
    <t>1320-37-2</t>
  </si>
  <si>
    <t>134237-31-3</t>
  </si>
  <si>
    <t>134452-44-1</t>
  </si>
  <si>
    <t>135401-87-5</t>
  </si>
  <si>
    <t>1599-41-3</t>
  </si>
  <si>
    <t>2268-46-4</t>
  </si>
  <si>
    <t>26523-64-8</t>
  </si>
  <si>
    <t>29255-31-0</t>
  </si>
  <si>
    <t>3182-26-1</t>
  </si>
  <si>
    <t>353-59-3</t>
  </si>
  <si>
    <t>354-56-3</t>
  </si>
  <si>
    <t>354-58-5</t>
  </si>
  <si>
    <t>355-25-9</t>
  </si>
  <si>
    <t>373-52-4</t>
  </si>
  <si>
    <t>374-07-2</t>
  </si>
  <si>
    <t>422-78-6</t>
  </si>
  <si>
    <t>422-86-6</t>
  </si>
  <si>
    <t>4259-43-2</t>
  </si>
  <si>
    <t>56-23-5</t>
  </si>
  <si>
    <t>661-97-2</t>
  </si>
  <si>
    <t>67-72-1</t>
  </si>
  <si>
    <t>71-55-6</t>
  </si>
  <si>
    <t>74-83-9</t>
  </si>
  <si>
    <t>74-97-5</t>
  </si>
  <si>
    <t>75-63-8</t>
  </si>
  <si>
    <t>75-69-4</t>
  </si>
  <si>
    <t>75-71-8</t>
  </si>
  <si>
    <t>75-72-9</t>
  </si>
  <si>
    <t>76-11-9</t>
  </si>
  <si>
    <t>76-12-0</t>
  </si>
  <si>
    <t>76-13-1</t>
  </si>
  <si>
    <t>76-14-2</t>
  </si>
  <si>
    <t>76-15-3</t>
  </si>
  <si>
    <t>76-16-4</t>
  </si>
  <si>
    <t>76-17-5</t>
  </si>
  <si>
    <t>76-19-7</t>
  </si>
  <si>
    <t>129-16-8</t>
  </si>
  <si>
    <t>RR-PPG-ResSub05</t>
  </si>
  <si>
    <t>Dioxins and Furans</t>
  </si>
  <si>
    <t>1326-05-2</t>
  </si>
  <si>
    <t>1746-01-6</t>
  </si>
  <si>
    <t>19408-74-3</t>
  </si>
  <si>
    <t>3268-87-9</t>
  </si>
  <si>
    <t>33857-26-0</t>
  </si>
  <si>
    <t>34465-46-8</t>
  </si>
  <si>
    <t>35822-46-9</t>
  </si>
  <si>
    <t>39001-02-0</t>
  </si>
  <si>
    <t>39227-28-6</t>
  </si>
  <si>
    <t>40321-76-4</t>
  </si>
  <si>
    <t>51207-31-9</t>
  </si>
  <si>
    <t>55673-89-7</t>
  </si>
  <si>
    <t>55728-51-3</t>
  </si>
  <si>
    <t>57117-31-4</t>
  </si>
  <si>
    <t>57117-41-6</t>
  </si>
  <si>
    <t>57117-44-9</t>
  </si>
  <si>
    <t>57653-85-7</t>
  </si>
  <si>
    <t>60851-34-5</t>
  </si>
  <si>
    <t>632-79-1</t>
  </si>
  <si>
    <t>67562-39-4</t>
  </si>
  <si>
    <t>70648-26-9</t>
  </si>
  <si>
    <t>72918-21-9</t>
  </si>
  <si>
    <t>79745-01-0</t>
  </si>
  <si>
    <t>10294-40-3</t>
  </si>
  <si>
    <t>RR-PPG-ResSub06</t>
  </si>
  <si>
    <t>Hexavalent Chromium</t>
  </si>
  <si>
    <t>10588-01-9</t>
  </si>
  <si>
    <t>11103-86-9</t>
  </si>
  <si>
    <t>1189-85-1</t>
  </si>
  <si>
    <t>1333-82-0</t>
  </si>
  <si>
    <t>13423-61-5</t>
  </si>
  <si>
    <t>13530-65-9</t>
  </si>
  <si>
    <t>13530-68-2</t>
  </si>
  <si>
    <t>13765-19-0</t>
  </si>
  <si>
    <t>14018-95-2</t>
  </si>
  <si>
    <t>14307-33-6</t>
  </si>
  <si>
    <t>14986-48-2</t>
  </si>
  <si>
    <t>18540-29-9</t>
  </si>
  <si>
    <t>24613-89-6</t>
  </si>
  <si>
    <t>37300-23-5</t>
  </si>
  <si>
    <t>49663-84-5</t>
  </si>
  <si>
    <t>7778-50-9</t>
  </si>
  <si>
    <t>7788-98-9</t>
  </si>
  <si>
    <t>7789-00-6</t>
  </si>
  <si>
    <t>7789-12-0</t>
  </si>
  <si>
    <t>SUB112561</t>
  </si>
  <si>
    <t>SUB128544</t>
  </si>
  <si>
    <t>111483-20-6</t>
  </si>
  <si>
    <t>RR-PPG-ResSub07</t>
  </si>
  <si>
    <t>Hydrobromoflurocarbons</t>
  </si>
  <si>
    <t>148875-95-0</t>
  </si>
  <si>
    <t>148875-98-3</t>
  </si>
  <si>
    <t>1511-62-2</t>
  </si>
  <si>
    <t>1786-38-5</t>
  </si>
  <si>
    <t>1868-53-7</t>
  </si>
  <si>
    <t>1871-72-3</t>
  </si>
  <si>
    <t>19041-01-1</t>
  </si>
  <si>
    <t>2252-78-0</t>
  </si>
  <si>
    <t>22692-16-6</t>
  </si>
  <si>
    <t>26391-11-7</t>
  </si>
  <si>
    <t>29151-25-5</t>
  </si>
  <si>
    <t>306-80-9</t>
  </si>
  <si>
    <t>352-91-0</t>
  </si>
  <si>
    <t>353-93-5</t>
  </si>
  <si>
    <t>353-97-9</t>
  </si>
  <si>
    <t>354-04-1</t>
  </si>
  <si>
    <t>354-06-3</t>
  </si>
  <si>
    <t>358-97-4</t>
  </si>
  <si>
    <t>359-07-9</t>
  </si>
  <si>
    <t>359-08-0</t>
  </si>
  <si>
    <t>359-19-3</t>
  </si>
  <si>
    <t>420-47-3</t>
  </si>
  <si>
    <t>420-88-2</t>
  </si>
  <si>
    <t>420-89-3</t>
  </si>
  <si>
    <t>420-98-4</t>
  </si>
  <si>
    <t>421-06-7</t>
  </si>
  <si>
    <t>421-90-9</t>
  </si>
  <si>
    <t>422-01-5</t>
  </si>
  <si>
    <t>430-87-5</t>
  </si>
  <si>
    <t>431-21-0</t>
  </si>
  <si>
    <t>453-00-9</t>
  </si>
  <si>
    <t>460-25-3</t>
  </si>
  <si>
    <t>460-32-2</t>
  </si>
  <si>
    <t>460-67-3</t>
  </si>
  <si>
    <t>460-86-6</t>
  </si>
  <si>
    <t>460-88-8</t>
  </si>
  <si>
    <t>461-49-4</t>
  </si>
  <si>
    <t>51584-26-0</t>
  </si>
  <si>
    <t>53692-43-6</t>
  </si>
  <si>
    <t>53692-44-7</t>
  </si>
  <si>
    <t>598-67-4</t>
  </si>
  <si>
    <t>62135-10-8</t>
  </si>
  <si>
    <t>62135-11-9</t>
  </si>
  <si>
    <t>666-25-1</t>
  </si>
  <si>
    <t>666-48-8</t>
  </si>
  <si>
    <t>677-34-9</t>
  </si>
  <si>
    <t>677-52-1</t>
  </si>
  <si>
    <t>677-53-2</t>
  </si>
  <si>
    <t>679-84-5</t>
  </si>
  <si>
    <t>679-94-7</t>
  </si>
  <si>
    <t>70192-71-1</t>
  </si>
  <si>
    <t>70192-84-6</t>
  </si>
  <si>
    <t>7304-53-2</t>
  </si>
  <si>
    <t>75-82-1</t>
  </si>
  <si>
    <t>75372-14-4</t>
  </si>
  <si>
    <t>762-49-2</t>
  </si>
  <si>
    <t>102738-79-4</t>
  </si>
  <si>
    <t>RR-PPG-ResSub08</t>
  </si>
  <si>
    <t>Hydrochlorofluorocarbons</t>
  </si>
  <si>
    <t>108662-83-5</t>
  </si>
  <si>
    <t>110587-14-9</t>
  </si>
  <si>
    <t>111512-56-2</t>
  </si>
  <si>
    <t>116867-32-4</t>
  </si>
  <si>
    <t>116890-51-8</t>
  </si>
  <si>
    <t>127404-11-9</t>
  </si>
  <si>
    <t>127564-82-3</t>
  </si>
  <si>
    <t>127564-83-4</t>
  </si>
  <si>
    <t>127564-90-3</t>
  </si>
  <si>
    <t>127564-91-4</t>
  </si>
  <si>
    <t>128903-21-9</t>
  </si>
  <si>
    <t>1330-45-6</t>
  </si>
  <si>
    <t>134190-48-0</t>
  </si>
  <si>
    <t>134190-49-1</t>
  </si>
  <si>
    <t>134190-50-4</t>
  </si>
  <si>
    <t>134190-51-5</t>
  </si>
  <si>
    <t>134190-52-6</t>
  </si>
  <si>
    <t>134190-53-7</t>
  </si>
  <si>
    <t>134190-54-8</t>
  </si>
  <si>
    <t>134237-32-4</t>
  </si>
  <si>
    <t>134237-34-6</t>
  </si>
  <si>
    <t>134237-35-7</t>
  </si>
  <si>
    <t>134237-36-8</t>
  </si>
  <si>
    <t>134237-37-9</t>
  </si>
  <si>
    <t>134237-38-0</t>
  </si>
  <si>
    <t>134237-39-1</t>
  </si>
  <si>
    <t>134237-40-4</t>
  </si>
  <si>
    <t>134237-41-5</t>
  </si>
  <si>
    <t>134237-42-6</t>
  </si>
  <si>
    <t>134237-43-7</t>
  </si>
  <si>
    <t>134237-44-8</t>
  </si>
  <si>
    <t>134237-45-9</t>
  </si>
  <si>
    <t>13474-88-9</t>
  </si>
  <si>
    <t>136013-79-1</t>
  </si>
  <si>
    <t>1649-08-7</t>
  </si>
  <si>
    <t>1717-00-6</t>
  </si>
  <si>
    <t>1842-05-3</t>
  </si>
  <si>
    <t>2317-91-1</t>
  </si>
  <si>
    <t>2366-36-1</t>
  </si>
  <si>
    <t>25167-88-8</t>
  </si>
  <si>
    <t>25497-29-4</t>
  </si>
  <si>
    <t>25915-78-0</t>
  </si>
  <si>
    <t>26588-23-8</t>
  </si>
  <si>
    <t>27154-33-2</t>
  </si>
  <si>
    <t>2837-89-0</t>
  </si>
  <si>
    <t>28987-04-4</t>
  </si>
  <si>
    <t>29470-94-8</t>
  </si>
  <si>
    <t>29470-95-9</t>
  </si>
  <si>
    <t>306-83-2</t>
  </si>
  <si>
    <t>338-64-7</t>
  </si>
  <si>
    <t>338-65-8</t>
  </si>
  <si>
    <t>338-75-0</t>
  </si>
  <si>
    <t>34077-87-7</t>
  </si>
  <si>
    <t>354-11-0</t>
  </si>
  <si>
    <t>354-14-3</t>
  </si>
  <si>
    <t>354-15-4</t>
  </si>
  <si>
    <t>354-21-2</t>
  </si>
  <si>
    <t>354-23-4</t>
  </si>
  <si>
    <t>354-25-6</t>
  </si>
  <si>
    <t>359-04-6</t>
  </si>
  <si>
    <t>359-10-4</t>
  </si>
  <si>
    <t>359-28-4</t>
  </si>
  <si>
    <t>41834-16-6</t>
  </si>
  <si>
    <t>420-44-0</t>
  </si>
  <si>
    <t>420-97-3</t>
  </si>
  <si>
    <t>421-02-03</t>
  </si>
  <si>
    <t>421-04-5</t>
  </si>
  <si>
    <t>421-41-0</t>
  </si>
  <si>
    <t>421-94-3</t>
  </si>
  <si>
    <t>422-26-4</t>
  </si>
  <si>
    <t>422-44-6</t>
  </si>
  <si>
    <t>422-48-0</t>
  </si>
  <si>
    <t>422-49-1</t>
  </si>
  <si>
    <t>422-52-6</t>
  </si>
  <si>
    <t>422-54-8</t>
  </si>
  <si>
    <t>422-56-0</t>
  </si>
  <si>
    <t>425-94-5</t>
  </si>
  <si>
    <t>430-53-5</t>
  </si>
  <si>
    <t>430-55-7</t>
  </si>
  <si>
    <t>430-57-9</t>
  </si>
  <si>
    <t>430-58-0</t>
  </si>
  <si>
    <t>431-06-1</t>
  </si>
  <si>
    <t>431-07-2</t>
  </si>
  <si>
    <t>431-86-7</t>
  </si>
  <si>
    <t>431-87-8</t>
  </si>
  <si>
    <t>460-16-2</t>
  </si>
  <si>
    <t>460-35-5</t>
  </si>
  <si>
    <t>460-63-9</t>
  </si>
  <si>
    <t>460-69-5</t>
  </si>
  <si>
    <t>460-89-9</t>
  </si>
  <si>
    <t>460-92-4</t>
  </si>
  <si>
    <t>471-43-2</t>
  </si>
  <si>
    <t>507-55-1</t>
  </si>
  <si>
    <t>55949-44-5</t>
  </si>
  <si>
    <t>593-70-4</t>
  </si>
  <si>
    <t>61623-04-9</t>
  </si>
  <si>
    <t>63938-10-3</t>
  </si>
  <si>
    <t>666-27-3</t>
  </si>
  <si>
    <t>679-85-6</t>
  </si>
  <si>
    <t>7125-83-9</t>
  </si>
  <si>
    <t>7125-84-0</t>
  </si>
  <si>
    <t>7125-99-7</t>
  </si>
  <si>
    <t>75-43-4</t>
  </si>
  <si>
    <t>75-45-6</t>
  </si>
  <si>
    <t>75-68-3</t>
  </si>
  <si>
    <t>75-88-7</t>
  </si>
  <si>
    <t>7799-56-6</t>
  </si>
  <si>
    <t>79-38-9</t>
  </si>
  <si>
    <t>811-95-0</t>
  </si>
  <si>
    <t>812-04-4</t>
  </si>
  <si>
    <t>818-99-5</t>
  </si>
  <si>
    <t>819-00-1</t>
  </si>
  <si>
    <t>138495-42-8</t>
  </si>
  <si>
    <t>RR-PPG-ResSub09</t>
  </si>
  <si>
    <t>Hydrofluorocarbons</t>
  </si>
  <si>
    <t>1814-88-6</t>
  </si>
  <si>
    <t>2252-84-8</t>
  </si>
  <si>
    <t>25497-28-3</t>
  </si>
  <si>
    <t>27070-61-7</t>
  </si>
  <si>
    <t>27987-06-0</t>
  </si>
  <si>
    <t>353-36-6</t>
  </si>
  <si>
    <t>354-33-6</t>
  </si>
  <si>
    <t>359-35-3</t>
  </si>
  <si>
    <t>406-58-6</t>
  </si>
  <si>
    <t>420-46-2</t>
  </si>
  <si>
    <t>430-66-0</t>
  </si>
  <si>
    <t>431-63-0</t>
  </si>
  <si>
    <t>431-89-0</t>
  </si>
  <si>
    <t>460-73-1</t>
  </si>
  <si>
    <t>593-53-3</t>
  </si>
  <si>
    <t>624-72-6</t>
  </si>
  <si>
    <t>690-39-1</t>
  </si>
  <si>
    <t>75-10-5</t>
  </si>
  <si>
    <t>75-37-6</t>
  </si>
  <si>
    <t>75-38-7</t>
  </si>
  <si>
    <t>75-46-7</t>
  </si>
  <si>
    <t>811-97-2</t>
  </si>
  <si>
    <t>10031-13-7</t>
  </si>
  <si>
    <t>RR-PPG-ResSub10</t>
  </si>
  <si>
    <t>10031-22-8</t>
  </si>
  <si>
    <t>100402-96-8</t>
  </si>
  <si>
    <t>100656-49-3</t>
  </si>
  <si>
    <t>10099-74-8</t>
  </si>
  <si>
    <t>10099-76-0</t>
  </si>
  <si>
    <t>10099-79-3</t>
  </si>
  <si>
    <t>10101-63-0</t>
  </si>
  <si>
    <t>101012-92-4</t>
  </si>
  <si>
    <t>101013-06-3</t>
  </si>
  <si>
    <t>10102-48-4</t>
  </si>
  <si>
    <t>10190-55-3</t>
  </si>
  <si>
    <t>102110-36-1</t>
  </si>
  <si>
    <t>102110-49-6</t>
  </si>
  <si>
    <t>10214-39-8</t>
  </si>
  <si>
    <t>10294-58-3</t>
  </si>
  <si>
    <t>1067-14-7</t>
  </si>
  <si>
    <t>1068-61-7</t>
  </si>
  <si>
    <t>1072-35-1</t>
  </si>
  <si>
    <t>109707-90-6</t>
  </si>
  <si>
    <t>11113-70-5</t>
  </si>
  <si>
    <t>11116-83-9</t>
  </si>
  <si>
    <t>11119-70-3</t>
  </si>
  <si>
    <t>11120-22-2</t>
  </si>
  <si>
    <t>1120-46-3</t>
  </si>
  <si>
    <t>1153-06-6</t>
  </si>
  <si>
    <t>1162-06-7</t>
  </si>
  <si>
    <t>1191-18-0</t>
  </si>
  <si>
    <t>12013-69-3</t>
  </si>
  <si>
    <t>12017-86-6</t>
  </si>
  <si>
    <t>12023-90-4</t>
  </si>
  <si>
    <t>12029-23-1</t>
  </si>
  <si>
    <t>12034-30-9</t>
  </si>
  <si>
    <t>12034-88-7</t>
  </si>
  <si>
    <t>12036-31-6</t>
  </si>
  <si>
    <t>12036-76-9</t>
  </si>
  <si>
    <t>12048-28-1</t>
  </si>
  <si>
    <t>12059-89-1</t>
  </si>
  <si>
    <t>12060-00-3</t>
  </si>
  <si>
    <t>12060-01-4</t>
  </si>
  <si>
    <t>12065-68-8</t>
  </si>
  <si>
    <t>12065-90-6</t>
  </si>
  <si>
    <t>12069-00-0</t>
  </si>
  <si>
    <t>12137-74-5</t>
  </si>
  <si>
    <t>12141-20-7</t>
  </si>
  <si>
    <t>12202-17-4</t>
  </si>
  <si>
    <t>12205-72-0</t>
  </si>
  <si>
    <t>122332-23-4</t>
  </si>
  <si>
    <t>12266-38-5</t>
  </si>
  <si>
    <t>12268-84-7</t>
  </si>
  <si>
    <t>12275-07-9</t>
  </si>
  <si>
    <t>12372-45-1</t>
  </si>
  <si>
    <t>12397-06-7</t>
  </si>
  <si>
    <t>12403-82-6</t>
  </si>
  <si>
    <t>12435-47-1</t>
  </si>
  <si>
    <t>125328-49-6</t>
  </si>
  <si>
    <t>125494-56-6</t>
  </si>
  <si>
    <t>12565-18-3</t>
  </si>
  <si>
    <t>12578-12-0</t>
  </si>
  <si>
    <t>12608-25-2</t>
  </si>
  <si>
    <t>12612-47-4</t>
  </si>
  <si>
    <t>12626-81-2</t>
  </si>
  <si>
    <t>12687-78-4</t>
  </si>
  <si>
    <t>12737-98-3</t>
  </si>
  <si>
    <t>12765-51-4</t>
  </si>
  <si>
    <t>1309-60-0</t>
  </si>
  <si>
    <t>13094-04-7</t>
  </si>
  <si>
    <t>1310-03-8</t>
  </si>
  <si>
    <t>1314-27-8</t>
  </si>
  <si>
    <t>1314-41-6</t>
  </si>
  <si>
    <t>1314-87-0</t>
  </si>
  <si>
    <t>1314-91-6</t>
  </si>
  <si>
    <t>1317-36-8</t>
  </si>
  <si>
    <t>1319-46-6</t>
  </si>
  <si>
    <t>1335-25-7</t>
  </si>
  <si>
    <t>1335-32-6</t>
  </si>
  <si>
    <t>13406-89-8</t>
  </si>
  <si>
    <t>13424-46-9</t>
  </si>
  <si>
    <t>1344-36-1</t>
  </si>
  <si>
    <t>1344-40-7</t>
  </si>
  <si>
    <t>13453-65-1</t>
  </si>
  <si>
    <t>13453-66-2</t>
  </si>
  <si>
    <t>13463-30-4</t>
  </si>
  <si>
    <t>13478-50-7</t>
  </si>
  <si>
    <t>13510-89-9</t>
  </si>
  <si>
    <t>13566-17-1</t>
  </si>
  <si>
    <t>13637-76-8</t>
  </si>
  <si>
    <t>13698-55-0</t>
  </si>
  <si>
    <t>13767-78-7</t>
  </si>
  <si>
    <t>13814-96-5</t>
  </si>
  <si>
    <t>13826-65-8</t>
  </si>
  <si>
    <t>13845-35-7</t>
  </si>
  <si>
    <t>14119-28-9</t>
  </si>
  <si>
    <t>14119-30-3</t>
  </si>
  <si>
    <t>14255-04-0</t>
  </si>
  <si>
    <t>14450-60-3</t>
  </si>
  <si>
    <t>14466-01-4</t>
  </si>
  <si>
    <t>14687-25-3</t>
  </si>
  <si>
    <t>14720-53-7</t>
  </si>
  <si>
    <t>14846-40-3</t>
  </si>
  <si>
    <t>15067-28-4</t>
  </si>
  <si>
    <t>15092-94-1</t>
  </si>
  <si>
    <t>15187-16-3</t>
  </si>
  <si>
    <t>1520-78-1</t>
  </si>
  <si>
    <t>15245-44-0</t>
  </si>
  <si>
    <t>15282-88-9</t>
  </si>
  <si>
    <t>15306-30-6</t>
  </si>
  <si>
    <t>15347-55-4</t>
  </si>
  <si>
    <t>15347-57-6</t>
  </si>
  <si>
    <t>15521-60-5</t>
  </si>
  <si>
    <t>15696-43-2</t>
  </si>
  <si>
    <t>15739-80-7</t>
  </si>
  <si>
    <t>15748-73-9</t>
  </si>
  <si>
    <t>15752-86-0</t>
  </si>
  <si>
    <t>15773-52-1</t>
  </si>
  <si>
    <t>15773-53-2</t>
  </si>
  <si>
    <t>15773-55-4</t>
  </si>
  <si>
    <t>15773-56-5</t>
  </si>
  <si>
    <t>15816-77-0</t>
  </si>
  <si>
    <t>15845-52-0</t>
  </si>
  <si>
    <t>15851-47-5</t>
  </si>
  <si>
    <t>15906-71-5</t>
  </si>
  <si>
    <t>15907-04-7</t>
  </si>
  <si>
    <t>16038-76-9</t>
  </si>
  <si>
    <t>16183-12-3</t>
  </si>
  <si>
    <t>16450-50-3</t>
  </si>
  <si>
    <t>16645-99-1</t>
  </si>
  <si>
    <t>16646-00-7</t>
  </si>
  <si>
    <t>16996-40-0</t>
  </si>
  <si>
    <t>16996-51-3</t>
  </si>
  <si>
    <t>17239-87-1</t>
  </si>
  <si>
    <t>17406-54-1</t>
  </si>
  <si>
    <t>17549-30-3</t>
  </si>
  <si>
    <t>17570-76-2</t>
  </si>
  <si>
    <t>1762-26-1</t>
  </si>
  <si>
    <t>1762-27-2</t>
  </si>
  <si>
    <t>1762-28-3</t>
  </si>
  <si>
    <t>17976-43-1</t>
  </si>
  <si>
    <t>18608-34-9</t>
  </si>
  <si>
    <t>18917-82-3</t>
  </si>
  <si>
    <t>19010-66-3</t>
  </si>
  <si>
    <t>19136-34-6</t>
  </si>
  <si>
    <t>1920-90-7</t>
  </si>
  <si>
    <t>19528-55-3</t>
  </si>
  <si>
    <t>19651-80-0</t>
  </si>
  <si>
    <t>19783-14-3</t>
  </si>
  <si>
    <t>20383-42-0</t>
  </si>
  <si>
    <t>20403-41-2</t>
  </si>
  <si>
    <t>20403-42-3</t>
  </si>
  <si>
    <t>20837-86-9</t>
  </si>
  <si>
    <t>20890-10-2</t>
  </si>
  <si>
    <t>20936-32-7</t>
  </si>
  <si>
    <t>2117-69-3</t>
  </si>
  <si>
    <t>22569-74-0</t>
  </si>
  <si>
    <t>22904-40-1</t>
  </si>
  <si>
    <t>23621-79-6</t>
  </si>
  <si>
    <t>2388-00-3</t>
  </si>
  <si>
    <t>24824-71-3</t>
  </si>
  <si>
    <t>25510-11-6</t>
  </si>
  <si>
    <t>25659-31-8</t>
  </si>
  <si>
    <t>25721-38-4</t>
  </si>
  <si>
    <t>25808-74-6</t>
  </si>
  <si>
    <t>2587-82-8</t>
  </si>
  <si>
    <t>26265-65-6</t>
  </si>
  <si>
    <t>27253-28-7</t>
  </si>
  <si>
    <t>27253-41-4</t>
  </si>
  <si>
    <t>27486-00-6</t>
  </si>
  <si>
    <t>29473-77-6</t>
  </si>
  <si>
    <t>29597-84-0</t>
  </si>
  <si>
    <t>301-04-2</t>
  </si>
  <si>
    <t>301-08-6</t>
  </si>
  <si>
    <t>32112-52-0</t>
  </si>
  <si>
    <t>3249-61-4</t>
  </si>
  <si>
    <t>33627-12-2</t>
  </si>
  <si>
    <t>34018-28-5</t>
  </si>
  <si>
    <t>3440-75-3</t>
  </si>
  <si>
    <t>35029-96-0</t>
  </si>
  <si>
    <t>35112-70-0</t>
  </si>
  <si>
    <t>35498-15-8</t>
  </si>
  <si>
    <t>35837-70-8</t>
  </si>
  <si>
    <t>36501-84-5</t>
  </si>
  <si>
    <t>3687-31-8</t>
  </si>
  <si>
    <t>37194-88-0</t>
  </si>
  <si>
    <t>37240-96-3</t>
  </si>
  <si>
    <t>38787-87-0</t>
  </si>
  <si>
    <t>39345-91-0</t>
  </si>
  <si>
    <t>39412-44-7</t>
  </si>
  <si>
    <t>41453-50-3</t>
  </si>
  <si>
    <t>41556-46-1</t>
  </si>
  <si>
    <t>42558-73-6</t>
  </si>
  <si>
    <t>42579-89-5</t>
  </si>
  <si>
    <t>50319-14-7</t>
  </si>
  <si>
    <t>50825-29-1</t>
  </si>
  <si>
    <t>51105-45-4</t>
  </si>
  <si>
    <t>512-26-5</t>
  </si>
  <si>
    <t>51317-24-9</t>
  </si>
  <si>
    <t>51325-28-1</t>
  </si>
  <si>
    <t>51404-69-4</t>
  </si>
  <si>
    <t>52080-60-1</t>
  </si>
  <si>
    <t>52231-92-2</t>
  </si>
  <si>
    <t>52609-46-8</t>
  </si>
  <si>
    <t>52652-59-2</t>
  </si>
  <si>
    <t>52732-72-6</t>
  </si>
  <si>
    <t>52847-85-5</t>
  </si>
  <si>
    <t>53404-12-9</t>
  </si>
  <si>
    <t>53807-64-0</t>
  </si>
  <si>
    <t>54554-36-8</t>
  </si>
  <si>
    <t>546-67-8</t>
  </si>
  <si>
    <t>56189-09-4</t>
  </si>
  <si>
    <t>5711-19-3</t>
  </si>
  <si>
    <t>57142-78-6</t>
  </si>
  <si>
    <t>58405-97-3</t>
  </si>
  <si>
    <t>592-05-2</t>
  </si>
  <si>
    <t>592-87-0</t>
  </si>
  <si>
    <t>595-89-1</t>
  </si>
  <si>
    <t>598-63-0</t>
  </si>
  <si>
    <t>60580-60-1</t>
  </si>
  <si>
    <t>6080-56-4</t>
  </si>
  <si>
    <t>6107-83-1</t>
  </si>
  <si>
    <t>6107-93-3</t>
  </si>
  <si>
    <t>61788-52-1</t>
  </si>
  <si>
    <t>61788-53-2</t>
  </si>
  <si>
    <t>61788-54-3</t>
  </si>
  <si>
    <t>61789-50-2</t>
  </si>
  <si>
    <t>61790-14-5</t>
  </si>
  <si>
    <t>61867-68-3</t>
  </si>
  <si>
    <t>62229-08-7</t>
  </si>
  <si>
    <t>62451-77-8</t>
  </si>
  <si>
    <t>62637-99-4</t>
  </si>
  <si>
    <t>63399-94-0</t>
  </si>
  <si>
    <t>63568-30-9</t>
  </si>
  <si>
    <t>63918-97-8</t>
  </si>
  <si>
    <t>64504-12-7</t>
  </si>
  <si>
    <t>6477-64-1</t>
  </si>
  <si>
    <t>65119-94-0</t>
  </si>
  <si>
    <t>65121-76-8</t>
  </si>
  <si>
    <t>65127-78-8</t>
  </si>
  <si>
    <t>65151-08-8</t>
  </si>
  <si>
    <t>65229-22-3</t>
  </si>
  <si>
    <t>65997-18-4 (leaded)</t>
  </si>
  <si>
    <t>67674-14-0</t>
  </si>
  <si>
    <t>67711-86-8</t>
  </si>
  <si>
    <t>68130-19-8</t>
  </si>
  <si>
    <t>68131-60-2</t>
  </si>
  <si>
    <t>68152-99-8</t>
  </si>
  <si>
    <t>68155-47-5</t>
  </si>
  <si>
    <t>68187-37-1</t>
  </si>
  <si>
    <t>6838-85-3</t>
  </si>
  <si>
    <t>68409-79-0</t>
  </si>
  <si>
    <t>68411-07-4</t>
  </si>
  <si>
    <t>68411-78-9</t>
  </si>
  <si>
    <t>68442-95-5</t>
  </si>
  <si>
    <t>68515-80-0</t>
  </si>
  <si>
    <t>68586-21-0</t>
  </si>
  <si>
    <t>68603-83-8</t>
  </si>
  <si>
    <t>68604-05-7</t>
  </si>
  <si>
    <t>68610-17-3</t>
  </si>
  <si>
    <t>68784-75-8</t>
  </si>
  <si>
    <t>68901-11-1</t>
  </si>
  <si>
    <t>68901-12-2</t>
  </si>
  <si>
    <t>68989-89-9</t>
  </si>
  <si>
    <t>68990-75-0</t>
  </si>
  <si>
    <t>69011-06-9</t>
  </si>
  <si>
    <t>69011-07-0</t>
  </si>
  <si>
    <t>69011-59-2</t>
  </si>
  <si>
    <t>69011-60-5</t>
  </si>
  <si>
    <t>69029-45-4</t>
  </si>
  <si>
    <t>69029-46-5</t>
  </si>
  <si>
    <t>69029-50-1</t>
  </si>
  <si>
    <t>69029-51-2</t>
  </si>
  <si>
    <t>69029-52-3</t>
  </si>
  <si>
    <t>69029-53-4</t>
  </si>
  <si>
    <t>69029-71-6</t>
  </si>
  <si>
    <t>69227-11-8</t>
  </si>
  <si>
    <t>6928-68-3</t>
  </si>
  <si>
    <t>70084-67-2</t>
  </si>
  <si>
    <t>70268-38-1</t>
  </si>
  <si>
    <t>70321-55-0</t>
  </si>
  <si>
    <t>70513-89-2</t>
  </si>
  <si>
    <t>70514-05-5</t>
  </si>
  <si>
    <t>70514-37-3</t>
  </si>
  <si>
    <t>7056-83-9</t>
  </si>
  <si>
    <t>70727-02-5</t>
  </si>
  <si>
    <t>71684-29-2</t>
  </si>
  <si>
    <t>71686-03-8</t>
  </si>
  <si>
    <t>71753-04-3</t>
  </si>
  <si>
    <t>72586-00-6</t>
  </si>
  <si>
    <t>7319-86-0</t>
  </si>
  <si>
    <t>7428-48-0</t>
  </si>
  <si>
    <t>7439-92-1</t>
  </si>
  <si>
    <t>7446-14-2</t>
  </si>
  <si>
    <t>7446-15-3</t>
  </si>
  <si>
    <t>7446-27-7</t>
  </si>
  <si>
    <t>7488-51-9</t>
  </si>
  <si>
    <t>75-74-1</t>
  </si>
  <si>
    <t>75790-73-7</t>
  </si>
  <si>
    <t>7645-25-2</t>
  </si>
  <si>
    <t>7717-46-6</t>
  </si>
  <si>
    <t>7758-95-4</t>
  </si>
  <si>
    <t>7783-46-2</t>
  </si>
  <si>
    <t>7783-59-7</t>
  </si>
  <si>
    <t>7784-40-9</t>
  </si>
  <si>
    <t>78-00-2</t>
  </si>
  <si>
    <t>78690-68-3</t>
  </si>
  <si>
    <t>79357-62-3</t>
  </si>
  <si>
    <t>79803-79-5</t>
  </si>
  <si>
    <t>811-54-1</t>
  </si>
  <si>
    <t>814-70-0</t>
  </si>
  <si>
    <t>814-93-7</t>
  </si>
  <si>
    <t>81412-57-9</t>
  </si>
  <si>
    <t>815-84-9</t>
  </si>
  <si>
    <t>816-68-2</t>
  </si>
  <si>
    <t>819-73-8</t>
  </si>
  <si>
    <t>83711-45-9</t>
  </si>
  <si>
    <t>83711-46-0</t>
  </si>
  <si>
    <t>83711-47-1</t>
  </si>
  <si>
    <t>84066-98-8</t>
  </si>
  <si>
    <t>84066-99-9</t>
  </si>
  <si>
    <t>84067-00-5</t>
  </si>
  <si>
    <t>84394-98-9</t>
  </si>
  <si>
    <t>84776-36-3</t>
  </si>
  <si>
    <t>84776-53-4</t>
  </si>
  <si>
    <t>84776-54-5</t>
  </si>
  <si>
    <t>84837-22-9</t>
  </si>
  <si>
    <t>84852-34-6</t>
  </si>
  <si>
    <t>84929-94-2</t>
  </si>
  <si>
    <t>84929-95-3</t>
  </si>
  <si>
    <t>84929-96-4</t>
  </si>
  <si>
    <t>84929-97-5</t>
  </si>
  <si>
    <t>84961-75-1</t>
  </si>
  <si>
    <t>85049-42-9</t>
  </si>
  <si>
    <t>85292-77-9</t>
  </si>
  <si>
    <t>85392-77-4</t>
  </si>
  <si>
    <t>85392-78-5</t>
  </si>
  <si>
    <t>85536-79-4</t>
  </si>
  <si>
    <t>85865-91-4</t>
  </si>
  <si>
    <t>85865-92-5</t>
  </si>
  <si>
    <t>867-47-0</t>
  </si>
  <si>
    <t>873-54-1</t>
  </si>
  <si>
    <t>87903-39-7</t>
  </si>
  <si>
    <t>90193-83-2</t>
  </si>
  <si>
    <t>90268-59-0</t>
  </si>
  <si>
    <t>90268-66-9</t>
  </si>
  <si>
    <t>90342-24-8</t>
  </si>
  <si>
    <t>90342-56-6</t>
  </si>
  <si>
    <t>90388-09-3</t>
  </si>
  <si>
    <t>90388-10-6</t>
  </si>
  <si>
    <t>90388-15-1</t>
  </si>
  <si>
    <t>90431-14-4</t>
  </si>
  <si>
    <t>90431-21-3</t>
  </si>
  <si>
    <t>90431-26-8</t>
  </si>
  <si>
    <t>90431-27-9</t>
  </si>
  <si>
    <t>90431-28-0</t>
  </si>
  <si>
    <t>90431-30-4</t>
  </si>
  <si>
    <t>90431-31-5</t>
  </si>
  <si>
    <t>90431-32-6</t>
  </si>
  <si>
    <t>90431-33-7</t>
  </si>
  <si>
    <t>90431-34-8</t>
  </si>
  <si>
    <t>90431-35-9</t>
  </si>
  <si>
    <t>90431-36-0</t>
  </si>
  <si>
    <t>90431-37-1</t>
  </si>
  <si>
    <t>90431-38-2</t>
  </si>
  <si>
    <t>90431-39-3</t>
  </si>
  <si>
    <t>90431-40-6</t>
  </si>
  <si>
    <t>90431-41-7</t>
  </si>
  <si>
    <t>90431-42-8</t>
  </si>
  <si>
    <t>90431-43-9</t>
  </si>
  <si>
    <t>90431-44-0</t>
  </si>
  <si>
    <t>90459-25-9</t>
  </si>
  <si>
    <t>90459-26-0</t>
  </si>
  <si>
    <t>90459-28-2</t>
  </si>
  <si>
    <t>90459-51-1</t>
  </si>
  <si>
    <t>90459-52-2</t>
  </si>
  <si>
    <t>90459-88-4</t>
  </si>
  <si>
    <t>90552-19-5</t>
  </si>
  <si>
    <t>90583-07-6</t>
  </si>
  <si>
    <t>90583-37-2</t>
  </si>
  <si>
    <t>90583-65-6</t>
  </si>
  <si>
    <t>91002-20-9</t>
  </si>
  <si>
    <t>91031-60-6</t>
  </si>
  <si>
    <t>91031-61-7</t>
  </si>
  <si>
    <t>91031-62-8</t>
  </si>
  <si>
    <t>91078-81-8</t>
  </si>
  <si>
    <t>91671-82-8</t>
  </si>
  <si>
    <t>91671-83-9</t>
  </si>
  <si>
    <t>91671-84-0</t>
  </si>
  <si>
    <t>91697-36-8</t>
  </si>
  <si>
    <t>91783-10-7</t>
  </si>
  <si>
    <t>92044-89-8</t>
  </si>
  <si>
    <t>92045-67-5</t>
  </si>
  <si>
    <t>92200-92-5</t>
  </si>
  <si>
    <t>93165-26-5</t>
  </si>
  <si>
    <t>93821-72-8</t>
  </si>
  <si>
    <t>93839-98-6</t>
  </si>
  <si>
    <t>93840-04-1</t>
  </si>
  <si>
    <t>93858-23-2</t>
  </si>
  <si>
    <t>93858-24-3</t>
  </si>
  <si>
    <t>93892-65-0</t>
  </si>
  <si>
    <t>93894-48-5</t>
  </si>
  <si>
    <t>93894-49-6</t>
  </si>
  <si>
    <t>93894-64-5</t>
  </si>
  <si>
    <t>93925-27-0</t>
  </si>
  <si>
    <t>93965-29-8</t>
  </si>
  <si>
    <t>93966-37-1</t>
  </si>
  <si>
    <t>93966-38-2</t>
  </si>
  <si>
    <t>93966-74-6</t>
  </si>
  <si>
    <t>93981-67-0</t>
  </si>
  <si>
    <t>94006-20-9</t>
  </si>
  <si>
    <t>94015-57-3</t>
  </si>
  <si>
    <t>94232-40-3</t>
  </si>
  <si>
    <t>94246-84-1</t>
  </si>
  <si>
    <t>94246-85-2</t>
  </si>
  <si>
    <t>94246-86-3</t>
  </si>
  <si>
    <t>94246-87-4</t>
  </si>
  <si>
    <t>94246-90-9</t>
  </si>
  <si>
    <t>94246-91-0</t>
  </si>
  <si>
    <t>94246-92-1</t>
  </si>
  <si>
    <t>94246-93-2</t>
  </si>
  <si>
    <t>94266-31-6</t>
  </si>
  <si>
    <t>94266-32-7</t>
  </si>
  <si>
    <t>94349-78-7</t>
  </si>
  <si>
    <t>94481-58-0</t>
  </si>
  <si>
    <t>94551-60-7</t>
  </si>
  <si>
    <t>95892-13-0</t>
  </si>
  <si>
    <t>96471-22-6</t>
  </si>
  <si>
    <t>97808-88-3</t>
  </si>
  <si>
    <t>97889-90-2</t>
  </si>
  <si>
    <t>97952-39-1</t>
  </si>
  <si>
    <t>97953-08-7</t>
  </si>
  <si>
    <t>99328-54-8</t>
  </si>
  <si>
    <t>99749-31-2</t>
  </si>
  <si>
    <t>SUB102912</t>
  </si>
  <si>
    <t>100-56-1</t>
  </si>
  <si>
    <t>RR-PPG-ResSub11</t>
  </si>
  <si>
    <t>100-57-2</t>
  </si>
  <si>
    <t>10031-18-2</t>
  </si>
  <si>
    <t>10045-94-0</t>
  </si>
  <si>
    <t>10048-99-4</t>
  </si>
  <si>
    <t>10112-91-1</t>
  </si>
  <si>
    <t>10124-48-8</t>
  </si>
  <si>
    <t>102-98-7</t>
  </si>
  <si>
    <t>103-27-5</t>
  </si>
  <si>
    <t>103332-13-4</t>
  </si>
  <si>
    <t>103369-15-9</t>
  </si>
  <si>
    <t>104-59-6</t>
  </si>
  <si>
    <t>104-60-9</t>
  </si>
  <si>
    <t>10415-75-5</t>
  </si>
  <si>
    <t>104325-07-7</t>
  </si>
  <si>
    <t>104325-08-8</t>
  </si>
  <si>
    <t>104335-53-7</t>
  </si>
  <si>
    <t>104339-46-0</t>
  </si>
  <si>
    <t>10451-12-4</t>
  </si>
  <si>
    <t>107-26-6</t>
  </si>
  <si>
    <t>107-27-7</t>
  </si>
  <si>
    <t>108-07-6</t>
  </si>
  <si>
    <t>109-62-6</t>
  </si>
  <si>
    <t>11083-41-3</t>
  </si>
  <si>
    <t>115-09-3</t>
  </si>
  <si>
    <t>1184-57-2</t>
  </si>
  <si>
    <t>1191-80-6</t>
  </si>
  <si>
    <t>1192-89-8</t>
  </si>
  <si>
    <t>12055-37-7</t>
  </si>
  <si>
    <t>12068-90-5</t>
  </si>
  <si>
    <t>12136-15-1</t>
  </si>
  <si>
    <t>122-64-5</t>
  </si>
  <si>
    <t>123-88-6</t>
  </si>
  <si>
    <t>12344-40-0</t>
  </si>
  <si>
    <t>124-01-6</t>
  </si>
  <si>
    <t>124-08-3</t>
  </si>
  <si>
    <t>1310-88-9</t>
  </si>
  <si>
    <t>1312-03-4</t>
  </si>
  <si>
    <t>13170-76-8</t>
  </si>
  <si>
    <t>1320-80-5</t>
  </si>
  <si>
    <t>13257-51-7</t>
  </si>
  <si>
    <t>13294-23-0</t>
  </si>
  <si>
    <t>133-58-4</t>
  </si>
  <si>
    <t>13302-00-6</t>
  </si>
  <si>
    <t>1335-31-5</t>
  </si>
  <si>
    <t>1336-96-5</t>
  </si>
  <si>
    <t>1344-48-5</t>
  </si>
  <si>
    <t>13444-75-2</t>
  </si>
  <si>
    <t>13465-31-1</t>
  </si>
  <si>
    <t>13465-33-3</t>
  </si>
  <si>
    <t>13465-34-4</t>
  </si>
  <si>
    <t>138-85-2</t>
  </si>
  <si>
    <t>13876-85-2</t>
  </si>
  <si>
    <t>13967-25-4</t>
  </si>
  <si>
    <t>14066-61-6</t>
  </si>
  <si>
    <t>14099-12-8</t>
  </si>
  <si>
    <t>141-51-5</t>
  </si>
  <si>
    <t>14235-86-0</t>
  </si>
  <si>
    <t>143-36-2</t>
  </si>
  <si>
    <t>14354-56-4</t>
  </si>
  <si>
    <t>14783-59-6</t>
  </si>
  <si>
    <t>148-61-8</t>
  </si>
  <si>
    <t>14836-60-3</t>
  </si>
  <si>
    <t>151-38-2</t>
  </si>
  <si>
    <t>15385-57-6</t>
  </si>
  <si>
    <t>15385-58-7</t>
  </si>
  <si>
    <t>15516-76-4</t>
  </si>
  <si>
    <t>15682-88-9</t>
  </si>
  <si>
    <t>15785-93-0</t>
  </si>
  <si>
    <t>15829-53-5</t>
  </si>
  <si>
    <t>1600-27-7</t>
  </si>
  <si>
    <t>16509-11-8</t>
  </si>
  <si>
    <t>1785-43-9</t>
  </si>
  <si>
    <t>18211-85-3</t>
  </si>
  <si>
    <t>18832-83-2</t>
  </si>
  <si>
    <t>18917-83-4</t>
  </si>
  <si>
    <t>18918-06-4</t>
  </si>
  <si>
    <t>19367-79-4</t>
  </si>
  <si>
    <t>19447-62-2</t>
  </si>
  <si>
    <t>20582-71-2</t>
  </si>
  <si>
    <t>20601-83-6</t>
  </si>
  <si>
    <t>21259-76-7</t>
  </si>
  <si>
    <t>21908-53-2</t>
  </si>
  <si>
    <t>22330-18-3</t>
  </si>
  <si>
    <t>2235-25-8</t>
  </si>
  <si>
    <t>22450-90-4</t>
  </si>
  <si>
    <t>2279-64-3</t>
  </si>
  <si>
    <t>22967-92-6</t>
  </si>
  <si>
    <t>23319-66-6</t>
  </si>
  <si>
    <t>2440-42-8</t>
  </si>
  <si>
    <t>24579-90-6</t>
  </si>
  <si>
    <t>24806-32-4</t>
  </si>
  <si>
    <t>26545-49-3</t>
  </si>
  <si>
    <t>26552-50-1</t>
  </si>
  <si>
    <t>26719-07-3</t>
  </si>
  <si>
    <t>2701-61-3</t>
  </si>
  <si>
    <t>27236-65-3</t>
  </si>
  <si>
    <t>27360-58-3</t>
  </si>
  <si>
    <t>27575-47-9</t>
  </si>
  <si>
    <t>27605-30-7</t>
  </si>
  <si>
    <t>27685-51-4</t>
  </si>
  <si>
    <t>2777-37-9</t>
  </si>
  <si>
    <t>28086-13-7</t>
  </si>
  <si>
    <t>2923-15-1</t>
  </si>
  <si>
    <t>3076-91-3</t>
  </si>
  <si>
    <t>31224-71-2</t>
  </si>
  <si>
    <t>31632-68-5</t>
  </si>
  <si>
    <t>32407-99-1</t>
  </si>
  <si>
    <t>3294-57-3</t>
  </si>
  <si>
    <t>3294-58-4</t>
  </si>
  <si>
    <t>3294-60-8</t>
  </si>
  <si>
    <t>33445-15-7</t>
  </si>
  <si>
    <t>33724-17-3</t>
  </si>
  <si>
    <t>33770-60-4</t>
  </si>
  <si>
    <t>3444-13-1</t>
  </si>
  <si>
    <t>3570-80-7</t>
  </si>
  <si>
    <t>3626-13-9</t>
  </si>
  <si>
    <t>3810-81-9</t>
  </si>
  <si>
    <t>38232-63-2</t>
  </si>
  <si>
    <t>4386-35-0</t>
  </si>
  <si>
    <t>486-67-9</t>
  </si>
  <si>
    <t>492-18-2</t>
  </si>
  <si>
    <t>498-73-7</t>
  </si>
  <si>
    <t>502-39-6</t>
  </si>
  <si>
    <t>506-83-2</t>
  </si>
  <si>
    <t>517-16-8</t>
  </si>
  <si>
    <t>525-30-4</t>
  </si>
  <si>
    <t>52795-88-7</t>
  </si>
  <si>
    <t>53010-52-9</t>
  </si>
  <si>
    <t>5326-00-1</t>
  </si>
  <si>
    <t>537-64-4</t>
  </si>
  <si>
    <t>539-43-5</t>
  </si>
  <si>
    <t>54-64-8</t>
  </si>
  <si>
    <t>54295-90-8</t>
  </si>
  <si>
    <t>55-68-5</t>
  </si>
  <si>
    <t>56724-82-4</t>
  </si>
  <si>
    <t>5722-59-8</t>
  </si>
  <si>
    <t>57363-77-6</t>
  </si>
  <si>
    <t>583-15-3</t>
  </si>
  <si>
    <t>584-18-9</t>
  </si>
  <si>
    <t>584-43-0</t>
  </si>
  <si>
    <t>5857-39-6</t>
  </si>
  <si>
    <t>587-85-9</t>
  </si>
  <si>
    <t>589-65-1</t>
  </si>
  <si>
    <t>59-85-8</t>
  </si>
  <si>
    <t>5902-76-1</t>
  </si>
  <si>
    <t>591-89-9</t>
  </si>
  <si>
    <t>592-04-1</t>
  </si>
  <si>
    <t>592-63-2</t>
  </si>
  <si>
    <t>592-85-8</t>
  </si>
  <si>
    <t>593-74-8</t>
  </si>
  <si>
    <t>5954-14-3</t>
  </si>
  <si>
    <t>5955-19-1</t>
  </si>
  <si>
    <t>5964-24-9</t>
  </si>
  <si>
    <t>5970-32-1</t>
  </si>
  <si>
    <t>616-99-9</t>
  </si>
  <si>
    <t>61792-06-1</t>
  </si>
  <si>
    <t>62-37-3</t>
  </si>
  <si>
    <t>62-38-4</t>
  </si>
  <si>
    <t>623-07-4</t>
  </si>
  <si>
    <t>62638-02-2</t>
  </si>
  <si>
    <t>627-44-1</t>
  </si>
  <si>
    <t>6273-99-0</t>
  </si>
  <si>
    <t>628-86-4</t>
  </si>
  <si>
    <t>6283-24-5</t>
  </si>
  <si>
    <t>629-35-6</t>
  </si>
  <si>
    <t>631-60-7</t>
  </si>
  <si>
    <t>63325-16-6</t>
  </si>
  <si>
    <t>63468-53-1</t>
  </si>
  <si>
    <t>63549-47-3</t>
  </si>
  <si>
    <t>63937-14-4</t>
  </si>
  <si>
    <t>64491-92-5</t>
  </si>
  <si>
    <t>645-99-8</t>
  </si>
  <si>
    <t>6795-81-9</t>
  </si>
  <si>
    <t>68201-97-8</t>
  </si>
  <si>
    <t>68833-55-6</t>
  </si>
  <si>
    <t>71720-55-3</t>
  </si>
  <si>
    <t>72379-35-2</t>
  </si>
  <si>
    <t>7439-97-6</t>
  </si>
  <si>
    <t>7487-94-7</t>
  </si>
  <si>
    <t>7546-30-7</t>
  </si>
  <si>
    <t>7548-26-7</t>
  </si>
  <si>
    <t>7616-83-3</t>
  </si>
  <si>
    <t>7620-30-6</t>
  </si>
  <si>
    <t>7756-49-2</t>
  </si>
  <si>
    <t>7774-29-0</t>
  </si>
  <si>
    <t>7783-30-4</t>
  </si>
  <si>
    <t>7783-32-6</t>
  </si>
  <si>
    <t>7783-33-7</t>
  </si>
  <si>
    <t>7783-34-8</t>
  </si>
  <si>
    <t>7783-35-9</t>
  </si>
  <si>
    <t>7783-36-0</t>
  </si>
  <si>
    <t>7783-39-3</t>
  </si>
  <si>
    <t>7784-37-4</t>
  </si>
  <si>
    <t>7789-47-1</t>
  </si>
  <si>
    <t>84029-43-6</t>
  </si>
  <si>
    <t>86-85-1</t>
  </si>
  <si>
    <t>90-03-9</t>
  </si>
  <si>
    <t>90584-88-6</t>
  </si>
  <si>
    <t>93820-20-3</t>
  </si>
  <si>
    <t>93882-20-3</t>
  </si>
  <si>
    <t>94-43-9</t>
  </si>
  <si>
    <t>94022-47-6</t>
  </si>
  <si>
    <t>94070-92-5</t>
  </si>
  <si>
    <t>94276-38-7</t>
  </si>
  <si>
    <t>94277-53-9</t>
  </si>
  <si>
    <t>94481-62-6</t>
  </si>
  <si>
    <t>SUB103400</t>
  </si>
  <si>
    <t>109-86-4</t>
  </si>
  <si>
    <t>RR-PPG-ResSub12</t>
  </si>
  <si>
    <t>Glycol Ethers</t>
  </si>
  <si>
    <t>110-49-6</t>
  </si>
  <si>
    <t>110-80-5</t>
  </si>
  <si>
    <t>111-15-9</t>
  </si>
  <si>
    <t>1691-99-2</t>
  </si>
  <si>
    <t>RR-PPG-ResSub13</t>
  </si>
  <si>
    <t>PFOS</t>
  </si>
  <si>
    <t>1763-23-1</t>
  </si>
  <si>
    <t>24448-09-7</t>
  </si>
  <si>
    <t>251099-16-8</t>
  </si>
  <si>
    <t>2795-39-3</t>
  </si>
  <si>
    <t>29081-56-9</t>
  </si>
  <si>
    <t>29457-72-5</t>
  </si>
  <si>
    <t>2991-51-7</t>
  </si>
  <si>
    <t>306975-62-2</t>
  </si>
  <si>
    <t>307-35-7</t>
  </si>
  <si>
    <t>31506-32-8</t>
  </si>
  <si>
    <t>4151-50-2</t>
  </si>
  <si>
    <t>45298-90-6</t>
  </si>
  <si>
    <t>56773-42-3</t>
  </si>
  <si>
    <t>70225-14-8</t>
  </si>
  <si>
    <t>70225-39-5</t>
  </si>
  <si>
    <t>1031-07-8</t>
  </si>
  <si>
    <t>RR-PPG-ResSub14</t>
  </si>
  <si>
    <t>POP - pesticides</t>
  </si>
  <si>
    <t>115-29-7</t>
  </si>
  <si>
    <t>131-52-2</t>
  </si>
  <si>
    <t>143-50-0</t>
  </si>
  <si>
    <t>1825-21-4</t>
  </si>
  <si>
    <t>2385-85-5</t>
  </si>
  <si>
    <t>27735-64-4</t>
  </si>
  <si>
    <t>309-00-2</t>
  </si>
  <si>
    <t>319-84-6</t>
  </si>
  <si>
    <t>319-85-7</t>
  </si>
  <si>
    <t>33213-65-9</t>
  </si>
  <si>
    <t>3772-94-9</t>
  </si>
  <si>
    <t>50-29-3</t>
  </si>
  <si>
    <t>57-74-9</t>
  </si>
  <si>
    <t>58-89-9</t>
  </si>
  <si>
    <t>60-57-1</t>
  </si>
  <si>
    <t>72-20-8</t>
  </si>
  <si>
    <t>76-44-8</t>
  </si>
  <si>
    <t>8001-35-2</t>
  </si>
  <si>
    <t>87-86-5</t>
  </si>
  <si>
    <t>959-98-8</t>
  </si>
  <si>
    <t>13029-09-9</t>
  </si>
  <si>
    <t>RR-PPG-ResSub15</t>
  </si>
  <si>
    <t>PBBs PBDEs and PBTs</t>
  </si>
  <si>
    <t>13654-09-6</t>
  </si>
  <si>
    <t>14957-65-4</t>
  </si>
  <si>
    <t>16400-50-3</t>
  </si>
  <si>
    <t>16400-51-4</t>
  </si>
  <si>
    <t>1762-84-1</t>
  </si>
  <si>
    <t>1762-87-4</t>
  </si>
  <si>
    <t>17788-94-2</t>
  </si>
  <si>
    <t>207122-15-4</t>
  </si>
  <si>
    <t>207122-16-5</t>
  </si>
  <si>
    <t>27858-07-7</t>
  </si>
  <si>
    <t>3282-24-4</t>
  </si>
  <si>
    <t>36355-01-8</t>
  </si>
  <si>
    <t>38421-62-4</t>
  </si>
  <si>
    <t>40088-45-7</t>
  </si>
  <si>
    <t>446255-22-7</t>
  </si>
  <si>
    <t>49602-90-6</t>
  </si>
  <si>
    <t>49602-91-7</t>
  </si>
  <si>
    <t>53592-10-2</t>
  </si>
  <si>
    <t>5436-43-1</t>
  </si>
  <si>
    <t>57186-90-0</t>
  </si>
  <si>
    <t>57422-77-2</t>
  </si>
  <si>
    <t>59080-32-9</t>
  </si>
  <si>
    <t>59080-33-0</t>
  </si>
  <si>
    <t>59080-34-1</t>
  </si>
  <si>
    <t>59080-35-2</t>
  </si>
  <si>
    <t>59080-36-3</t>
  </si>
  <si>
    <t>59080-37-4</t>
  </si>
  <si>
    <t>59080-38-5</t>
  </si>
  <si>
    <t>59080-39-6</t>
  </si>
  <si>
    <t>59080-40-9</t>
  </si>
  <si>
    <t>59536-65-1</t>
  </si>
  <si>
    <t>59589-92-3</t>
  </si>
  <si>
    <t>60044-24-8</t>
  </si>
  <si>
    <t>60044-25-9</t>
  </si>
  <si>
    <t>60108-72-7</t>
  </si>
  <si>
    <t>60348-60-9</t>
  </si>
  <si>
    <t>61288-13-9</t>
  </si>
  <si>
    <t>64258-02-2</t>
  </si>
  <si>
    <t>64258-03-3</t>
  </si>
  <si>
    <t>66115-57-9</t>
  </si>
  <si>
    <t>67774-32-7</t>
  </si>
  <si>
    <t>67888-96-4</t>
  </si>
  <si>
    <t>68631-49-2</t>
  </si>
  <si>
    <t>68758-75-8</t>
  </si>
  <si>
    <t>73141-48-7</t>
  </si>
  <si>
    <t>74114-77-5</t>
  </si>
  <si>
    <t>75295-57-7</t>
  </si>
  <si>
    <t>77102-82-0</t>
  </si>
  <si>
    <t>77910-04-4</t>
  </si>
  <si>
    <t>79596-31-9</t>
  </si>
  <si>
    <t>80274-92-6</t>
  </si>
  <si>
    <t>81397-99-1</t>
  </si>
  <si>
    <t>83929-69-5</t>
  </si>
  <si>
    <t>83929-80-0</t>
  </si>
  <si>
    <t>84303-45-7</t>
  </si>
  <si>
    <t>88700-05-4</t>
  </si>
  <si>
    <t>92-86-4</t>
  </si>
  <si>
    <t>96551-70-1</t>
  </si>
  <si>
    <t>97038-95-4</t>
  </si>
  <si>
    <t>97038-96-5</t>
  </si>
  <si>
    <t>97038-97-6</t>
  </si>
  <si>
    <t>97038-98-7</t>
  </si>
  <si>
    <t>97063-75-7</t>
  </si>
  <si>
    <t>11096-82-5</t>
  </si>
  <si>
    <t>RR-PPG-ResSub16</t>
  </si>
  <si>
    <t>PCBs and PCTs</t>
  </si>
  <si>
    <t>11097-69-1</t>
  </si>
  <si>
    <t>11104-28-2</t>
  </si>
  <si>
    <t>11141-16-5</t>
  </si>
  <si>
    <t>12672-29-6</t>
  </si>
  <si>
    <t>12674-11-2</t>
  </si>
  <si>
    <t>1336-36-3</t>
  </si>
  <si>
    <t>16606-02-3</t>
  </si>
  <si>
    <t>2437-79-8</t>
  </si>
  <si>
    <t>25429-29-2</t>
  </si>
  <si>
    <t>28655-71-2</t>
  </si>
  <si>
    <t>31472-83-0</t>
  </si>
  <si>
    <t>32598-13-3</t>
  </si>
  <si>
    <t>32774-16-6</t>
  </si>
  <si>
    <t>35065-27-1</t>
  </si>
  <si>
    <t>52663-72-6</t>
  </si>
  <si>
    <t>53469-21-9</t>
  </si>
  <si>
    <t>53742-07-7</t>
  </si>
  <si>
    <t>61788-33-8</t>
  </si>
  <si>
    <t>12408-10-5</t>
  </si>
  <si>
    <t>RR-PPG-ResSub17</t>
  </si>
  <si>
    <t>Tetrachlorobenzene</t>
  </si>
  <si>
    <t>634-66-2</t>
  </si>
  <si>
    <t>634-90-2</t>
  </si>
  <si>
    <t>84713-12-2</t>
  </si>
  <si>
    <t>95-94-3</t>
  </si>
  <si>
    <t>1066-44-0</t>
  </si>
  <si>
    <t>RR-PPG-ResSub18</t>
  </si>
  <si>
    <t>Tributyl and Triphenyl Tin Oxides</t>
  </si>
  <si>
    <t>1066-45-1</t>
  </si>
  <si>
    <t>1067-52-3</t>
  </si>
  <si>
    <t>1067-97-6</t>
  </si>
  <si>
    <t>1118-03-2</t>
  </si>
  <si>
    <t>1118-14-5</t>
  </si>
  <si>
    <t>13302-06-2</t>
  </si>
  <si>
    <t>13331-52-7</t>
  </si>
  <si>
    <t>13356-08-6</t>
  </si>
  <si>
    <t>14275-57-1</t>
  </si>
  <si>
    <t>1449-55-4</t>
  </si>
  <si>
    <t>1461-22-9</t>
  </si>
  <si>
    <t>1461-23-0</t>
  </si>
  <si>
    <t>1529-30-2</t>
  </si>
  <si>
    <t>1803-12-9</t>
  </si>
  <si>
    <t>18380-71-7</t>
  </si>
  <si>
    <t>18380-72-8</t>
  </si>
  <si>
    <t>1907-13-7</t>
  </si>
  <si>
    <t>20153-49-5</t>
  </si>
  <si>
    <t>20153-50-8</t>
  </si>
  <si>
    <t>20369-63-5</t>
  </si>
  <si>
    <t>2155-70-6</t>
  </si>
  <si>
    <t>2179-92-2</t>
  </si>
  <si>
    <t>2279-76-7</t>
  </si>
  <si>
    <t>24124-25-2</t>
  </si>
  <si>
    <t>25637-27-8</t>
  </si>
  <si>
    <t>25711-26-6</t>
  </si>
  <si>
    <t>26239-64-5</t>
  </si>
  <si>
    <t>27147-18-8</t>
  </si>
  <si>
    <t>2767-54-6</t>
  </si>
  <si>
    <t>2767-61-5</t>
  </si>
  <si>
    <t>28801-69-6</t>
  </si>
  <si>
    <t>2943-86-4</t>
  </si>
  <si>
    <t>3090-35-5</t>
  </si>
  <si>
    <t>3090-36-6</t>
  </si>
  <si>
    <t>3091-32-5</t>
  </si>
  <si>
    <t>31732-71-5</t>
  </si>
  <si>
    <t>3267-78-5</t>
  </si>
  <si>
    <t>33550-22-0</t>
  </si>
  <si>
    <t>3644-32-4</t>
  </si>
  <si>
    <t>3644-37-9</t>
  </si>
  <si>
    <t>36631-23-9</t>
  </si>
  <si>
    <t>379-52-2</t>
  </si>
  <si>
    <t>4027-14-9</t>
  </si>
  <si>
    <t>4027-17-2</t>
  </si>
  <si>
    <t>4027-18-3</t>
  </si>
  <si>
    <t>41083-11-8</t>
  </si>
  <si>
    <t>4154-35-2</t>
  </si>
  <si>
    <t>4342-30-7</t>
  </si>
  <si>
    <t>4342-36-3</t>
  </si>
  <si>
    <t>4638-25-9</t>
  </si>
  <si>
    <t>47672-31-1</t>
  </si>
  <si>
    <t>4782-29-0</t>
  </si>
  <si>
    <t>5035-67-6</t>
  </si>
  <si>
    <t>53404-82-3</t>
  </si>
  <si>
    <t>53466-85-6</t>
  </si>
  <si>
    <t>54849-38-6</t>
  </si>
  <si>
    <t>56-24-6</t>
  </si>
  <si>
    <t>56-35-9</t>
  </si>
  <si>
    <t>56-36-0</t>
  </si>
  <si>
    <t>56573-85-4</t>
  </si>
  <si>
    <t>57808-37-4</t>
  </si>
  <si>
    <t>5847-52-9</t>
  </si>
  <si>
    <t>63869-87-4</t>
  </si>
  <si>
    <t>639-58-7</t>
  </si>
  <si>
    <t>6454-35-9</t>
  </si>
  <si>
    <t>6517-25-5</t>
  </si>
  <si>
    <t>67772-01-4</t>
  </si>
  <si>
    <t>681-99-2</t>
  </si>
  <si>
    <t>688-73-3</t>
  </si>
  <si>
    <t>69226-47-7</t>
  </si>
  <si>
    <t>7067-44-9</t>
  </si>
  <si>
    <t>7094-94-2</t>
  </si>
  <si>
    <t>7342-45-2</t>
  </si>
  <si>
    <t>7342-47-4</t>
  </si>
  <si>
    <t>73927-91-0</t>
  </si>
  <si>
    <t>73927-92-1</t>
  </si>
  <si>
    <t>73927-93-2</t>
  </si>
  <si>
    <t>73927-95-4</t>
  </si>
  <si>
    <t>73927-97-6</t>
  </si>
  <si>
    <t>73940-88-2</t>
  </si>
  <si>
    <t>73940-89-3</t>
  </si>
  <si>
    <t>7432-38-3</t>
  </si>
  <si>
    <t>752-58-9</t>
  </si>
  <si>
    <t>76-87-9</t>
  </si>
  <si>
    <t>811-73-4</t>
  </si>
  <si>
    <t>85409-17-2</t>
  </si>
  <si>
    <t>892-20-6</t>
  </si>
  <si>
    <t>894-09-7</t>
  </si>
  <si>
    <t>900-95-8</t>
  </si>
  <si>
    <t>94850-90-5</t>
  </si>
  <si>
    <t>994-31-0</t>
  </si>
  <si>
    <t>994-32-1</t>
  </si>
  <si>
    <t>134237-50-6</t>
  </si>
  <si>
    <t>RR-PPG-ResSub19</t>
  </si>
  <si>
    <t>Hexabromocyclododecane</t>
  </si>
  <si>
    <t>134237-51-7</t>
  </si>
  <si>
    <t>134237-52-8</t>
  </si>
  <si>
    <t>25637-99-4</t>
  </si>
  <si>
    <t>3194-55-6</t>
  </si>
  <si>
    <t>70776-03-3</t>
  </si>
  <si>
    <t>116565-73-2</t>
  </si>
  <si>
    <t>RR-PPG-ResSub20</t>
  </si>
  <si>
    <t>Lead Chromate</t>
  </si>
  <si>
    <t>116565-74-3</t>
  </si>
  <si>
    <t>12656-85-8</t>
  </si>
  <si>
    <t>1344-37-2</t>
  </si>
  <si>
    <t>1344-38-3</t>
  </si>
  <si>
    <t>148092-61-9</t>
  </si>
  <si>
    <t>18454-12-1</t>
  </si>
  <si>
    <t>51899-02-6</t>
  </si>
  <si>
    <t>7758-97-6</t>
  </si>
  <si>
    <t>Date report last pulled</t>
  </si>
  <si>
    <t>RSL Lookup</t>
  </si>
  <si>
    <t>lookup CAS</t>
  </si>
  <si>
    <t>is RSL</t>
  </si>
  <si>
    <t>is &gt;0.1</t>
  </si>
  <si>
    <t>sum</t>
  </si>
  <si>
    <t>What is the particle size distribution?</t>
  </si>
  <si>
    <t>What are the dimensions of the material?</t>
  </si>
  <si>
    <t>What is the aspect ratio?</t>
  </si>
  <si>
    <t>What is the shape of the particle?</t>
  </si>
  <si>
    <t>1065336-91-5</t>
  </si>
  <si>
    <t>53880-05-0</t>
  </si>
  <si>
    <t>1309-48-4</t>
  </si>
  <si>
    <t xml:space="preserve">In the following row, please provide a separate entry for the respirable fraction (&lt;10 microns) of this substance.  </t>
  </si>
  <si>
    <t>102184-95-2</t>
  </si>
  <si>
    <t>7738-94-5</t>
  </si>
  <si>
    <t>27479-65-8</t>
  </si>
  <si>
    <t>87-68-3</t>
  </si>
  <si>
    <t>If yes, please complete the following:</t>
  </si>
  <si>
    <t>Please identify the substance name and the CAS number (if available):</t>
  </si>
  <si>
    <t>What is the mass median aerodynamic diameter (MMAD), in microns (μm)?</t>
  </si>
  <si>
    <t>Regarding the nanoparticles:</t>
  </si>
  <si>
    <t>What percent or fraction is between 1 and 100 nanometers?</t>
  </si>
  <si>
    <t>Nanoparticle Shapes</t>
  </si>
  <si>
    <t>Nanoparticle</t>
  </si>
  <si>
    <t>Spherical</t>
  </si>
  <si>
    <t>Cubic</t>
  </si>
  <si>
    <t>Nano Bond Dropdown</t>
  </si>
  <si>
    <t>Nano Bond</t>
  </si>
  <si>
    <t>Unbound</t>
  </si>
  <si>
    <t>Agglomerated 
(Tightly Bound)</t>
  </si>
  <si>
    <t>Aggregated 
(Weakly Bound)</t>
  </si>
  <si>
    <t>*</t>
  </si>
  <si>
    <t>Manufacturer information is required.  Distributor information is optional.  Distributors completing this document must declare all of the manufacturers that are being supplied in this section, or consider themselves to be the manufacturer if the manufacturers will not be disclosed.  Note that if documentation from the manufacturer is provided with this submission - e.g. Safety Data Sheet (SDS), Technical Data Sheet (TDS), Certificate of Analysis (COA) - that manufacturer(s) should be disclosed on this tab.  Distributors should also be considered the manufacturer when completing this form if they perform a manufacturing operation such as blending from different suppliers in a bulk tank, decanting to smaller containers, repackaging product, etc.</t>
  </si>
  <si>
    <t>Chemical Inventory Registration - United States</t>
  </si>
  <si>
    <t>Listed - TSCA Active</t>
  </si>
  <si>
    <t>Listed - TSCA Inactive</t>
  </si>
  <si>
    <t>In the "Component Description" column, please also specify if this substance is uretdione, biuret, or mixture.  If unknown, provide an EC number for this substance.</t>
  </si>
  <si>
    <t>Is the material a particle (unbound), aggregated (strongly bound or fused) or an agglomerate (weakly bound)?</t>
  </si>
  <si>
    <t>What is the  dustiness level of the material (potential to be released into the air)?</t>
  </si>
  <si>
    <t>Nano Dustiness Level</t>
  </si>
  <si>
    <t>Nano Dustiness</t>
  </si>
  <si>
    <t>High</t>
  </si>
  <si>
    <t>Medium</t>
  </si>
  <si>
    <t>Low</t>
  </si>
  <si>
    <t>Branched</t>
  </si>
  <si>
    <t>Rod or Fiber</t>
  </si>
  <si>
    <t>Triangle</t>
  </si>
  <si>
    <t>Tubular</t>
  </si>
  <si>
    <t>If Other was selected, please describe the particle shape:</t>
  </si>
  <si>
    <t>Describe the surface treatment on the particle:</t>
  </si>
  <si>
    <t>If Other was selected, please describe the surface treatment:</t>
  </si>
  <si>
    <t>Nano Surface</t>
  </si>
  <si>
    <t>None</t>
  </si>
  <si>
    <t>Charge</t>
  </si>
  <si>
    <t>Hydrophobic</t>
  </si>
  <si>
    <t>Hydrophilic</t>
  </si>
  <si>
    <t>Oleophobic</t>
  </si>
  <si>
    <t>Oleophilic</t>
  </si>
  <si>
    <t>Antimicrobial</t>
  </si>
  <si>
    <t>UV Resistance</t>
  </si>
  <si>
    <t>Absorbent</t>
  </si>
  <si>
    <t>Anti-corrosion</t>
  </si>
  <si>
    <t>Flame Resistance</t>
  </si>
  <si>
    <t>Scratch Resistance</t>
  </si>
  <si>
    <t>Conductive</t>
  </si>
  <si>
    <t>Non-conductive (Insulated)</t>
  </si>
  <si>
    <t>Oxidized</t>
  </si>
  <si>
    <t>Other (input below)</t>
  </si>
  <si>
    <t>Porous and Non-porous Substrates</t>
  </si>
  <si>
    <t>What was the method used to measure the particle size distribution?</t>
  </si>
  <si>
    <t>Was a stable dispersion formed prior to analysis?</t>
  </si>
  <si>
    <t>What method was used to measure the composition?</t>
  </si>
  <si>
    <t>Nano Surface Treatments</t>
  </si>
  <si>
    <t>Nano Particle Size Distribution</t>
  </si>
  <si>
    <t>Nano PSD</t>
  </si>
  <si>
    <t>Scanning Electron Microscopy (SEM)</t>
  </si>
  <si>
    <t>Transmission Electron Microscopy (TEM)</t>
  </si>
  <si>
    <t>Dynamic Light Scattering (DLS)</t>
  </si>
  <si>
    <t>Nanoparticle Tracking Analysis (NTA)</t>
  </si>
  <si>
    <t>Scanning Mobility Particle Sizing (SMPS)</t>
  </si>
  <si>
    <t>Small-angle X-ray Scattering (SAXS)</t>
  </si>
  <si>
    <t>Atomic Force Microscopy (AFM)</t>
  </si>
  <si>
    <t>Centrifugal Photo Scattering (CPS)</t>
  </si>
  <si>
    <t>If Other was selected, please describe the analysis:</t>
  </si>
  <si>
    <t>Nano Composition Analysis</t>
  </si>
  <si>
    <t>Nano Comp</t>
  </si>
  <si>
    <t>Nuclear Magnetic Resonance (NMR)</t>
  </si>
  <si>
    <t>X-ray Diffraction (XRD)</t>
  </si>
  <si>
    <t>Fourier Transform Infrared Spectroscopy (FTIR)</t>
  </si>
  <si>
    <t>Raman Spectroscopy</t>
  </si>
  <si>
    <t>Inductively Coupled Plasma (ICP)</t>
  </si>
  <si>
    <t>Does the material contain fibers with diameter &lt;3.5μm, length &gt;5μm?</t>
  </si>
  <si>
    <t>If yes, please provide the dimensions:</t>
  </si>
  <si>
    <t>Vice President, Procurement</t>
  </si>
  <si>
    <t>James T. Jones</t>
  </si>
  <si>
    <r>
      <t>Manufacturer Information</t>
    </r>
    <r>
      <rPr>
        <sz val="14"/>
        <color theme="8"/>
        <rFont val="Arial"/>
        <family val="2"/>
      </rPr>
      <t>*</t>
    </r>
  </si>
  <si>
    <t>Please note any specific instructions or other storage conditions for safe handling of this raw material:</t>
  </si>
  <si>
    <t>Please see the attached document for PPG's mandatory anti-static packaging requirements:</t>
  </si>
  <si>
    <t xml:space="preserve">Please list the raw material's packaging anti-static specifications or attach the product's specification document in the box below.  </t>
  </si>
  <si>
    <t>SUB137623</t>
  </si>
  <si>
    <t>3124-01-4</t>
  </si>
  <si>
    <t>7446-10-8</t>
  </si>
  <si>
    <t>7759-01-5</t>
  </si>
  <si>
    <t>2949-11-3</t>
  </si>
  <si>
    <t>3198-04-7</t>
  </si>
  <si>
    <t>7784-03-4</t>
  </si>
  <si>
    <t>7789-10-8</t>
  </si>
  <si>
    <t>8003-05-2</t>
  </si>
  <si>
    <t>8048-07-5</t>
  </si>
  <si>
    <t>2354-06-5</t>
  </si>
  <si>
    <t>7775-11-3</t>
  </si>
  <si>
    <t>7784-01-2</t>
  </si>
  <si>
    <t>7789-06-2</t>
  </si>
  <si>
    <t>7789-09-5</t>
  </si>
  <si>
    <t>Check for CAS that were converted as dates!</t>
  </si>
  <si>
    <t>2195-05-3</t>
  </si>
  <si>
    <t>1983-10-4</t>
  </si>
  <si>
    <t>Australia (AICIS)</t>
  </si>
  <si>
    <r>
      <rPr>
        <b/>
        <sz val="12"/>
        <color theme="4"/>
        <rFont val="Verdana"/>
        <family val="2"/>
      </rPr>
      <t xml:space="preserve">* </t>
    </r>
    <r>
      <rPr>
        <b/>
        <sz val="11"/>
        <color theme="1"/>
        <rFont val="Arial"/>
        <family val="2"/>
      </rPr>
      <t>Perfluorinated Octanoic Acid (PFOA) and its Salts</t>
    </r>
  </si>
  <si>
    <r>
      <rPr>
        <b/>
        <sz val="12"/>
        <color theme="4"/>
        <rFont val="Verdana"/>
        <family val="2"/>
      </rPr>
      <t xml:space="preserve">* </t>
    </r>
    <r>
      <rPr>
        <b/>
        <sz val="11"/>
        <color theme="1"/>
        <rFont val="Arial"/>
        <family val="2"/>
      </rPr>
      <t>Isothiazolinone(s)</t>
    </r>
  </si>
  <si>
    <t>Turkey (KKDIK)</t>
  </si>
  <si>
    <r>
      <t>What is the specific surface area value in cm</t>
    </r>
    <r>
      <rPr>
        <b/>
        <vertAlign val="superscript"/>
        <sz val="11"/>
        <color theme="1"/>
        <rFont val="Arial"/>
        <family val="2"/>
      </rPr>
      <t>2</t>
    </r>
    <r>
      <rPr>
        <b/>
        <sz val="11"/>
        <color theme="1"/>
        <rFont val="Arial"/>
        <family val="2"/>
      </rPr>
      <t>/g?</t>
    </r>
  </si>
  <si>
    <t xml:space="preserve">Can your material create a combustible dust hazard when dispersed in air?  </t>
  </si>
  <si>
    <t>If you replied Yes to the above question, please supply the following information:</t>
  </si>
  <si>
    <t>What is the particle shape?</t>
  </si>
  <si>
    <t>What is the smallest particle size in microns (μm)?</t>
  </si>
  <si>
    <t>sDataDesc</t>
  </si>
  <si>
    <t>sPPGListName</t>
  </si>
  <si>
    <t>dAdded</t>
  </si>
  <si>
    <t>101-68-8</t>
  </si>
  <si>
    <t>RR-PPG-ResSub22</t>
  </si>
  <si>
    <t>Isocyanate</t>
  </si>
  <si>
    <t>101947-16-4</t>
  </si>
  <si>
    <t>RR-PPG-ResSub23</t>
  </si>
  <si>
    <t>PFAS - long chain</t>
  </si>
  <si>
    <t>104-35-8</t>
  </si>
  <si>
    <t>RR-PPG-ResSub21</t>
  </si>
  <si>
    <t>APE - nonionic</t>
  </si>
  <si>
    <t>1078712-88-5</t>
  </si>
  <si>
    <t>1078715-61-3</t>
  </si>
  <si>
    <t>111873-33-7</t>
  </si>
  <si>
    <t>115-96-8</t>
  </si>
  <si>
    <t>None (Restricted for All Uses)</t>
  </si>
  <si>
    <t>TCEP</t>
  </si>
  <si>
    <t>1163-19-5</t>
  </si>
  <si>
    <t>116984-14-6</t>
  </si>
  <si>
    <t>Diethylhexyl phthalate</t>
  </si>
  <si>
    <t>117-82-8</t>
  </si>
  <si>
    <t>RR-PPG-ResSub24</t>
  </si>
  <si>
    <t>Phthalates - ortho</t>
  </si>
  <si>
    <t>117-84-0</t>
  </si>
  <si>
    <t>Hexachlorobenzene</t>
  </si>
  <si>
    <t>125476-71-3</t>
  </si>
  <si>
    <t>127087-87-0</t>
  </si>
  <si>
    <t>131-18-0</t>
  </si>
  <si>
    <t>131890-12-5</t>
  </si>
  <si>
    <t>131890-13-6</t>
  </si>
  <si>
    <t>133921-38-7</t>
  </si>
  <si>
    <t>141074-63-7</t>
  </si>
  <si>
    <t>14409-72-4</t>
  </si>
  <si>
    <t>148240-85-1</t>
  </si>
  <si>
    <t>148240-87-3</t>
  </si>
  <si>
    <t>148240-89-5</t>
  </si>
  <si>
    <t>156609-10-8</t>
  </si>
  <si>
    <t>16517-11-6</t>
  </si>
  <si>
    <t>17692-59-0</t>
  </si>
  <si>
    <t>17741-60-5</t>
  </si>
  <si>
    <t>183146-60-3</t>
  </si>
  <si>
    <t>1996-88-9</t>
  </si>
  <si>
    <t>20427-84-3</t>
  </si>
  <si>
    <t>2043-53-0</t>
  </si>
  <si>
    <t>2043-54-1</t>
  </si>
  <si>
    <t>20543-07-1</t>
  </si>
  <si>
    <t>2058-94-8</t>
  </si>
  <si>
    <t>20636-48-0</t>
  </si>
  <si>
    <t>2073-51-0</t>
  </si>
  <si>
    <t>21049-39-8</t>
  </si>
  <si>
    <t>21652-58-4</t>
  </si>
  <si>
    <t>2315-61-9</t>
  </si>
  <si>
    <t>2315-67-5</t>
  </si>
  <si>
    <t>2395-00-8</t>
  </si>
  <si>
    <t>24216-05-5</t>
  </si>
  <si>
    <t>2497-59-8</t>
  </si>
  <si>
    <t>26027-38-3</t>
  </si>
  <si>
    <t>261176-82-3</t>
  </si>
  <si>
    <t>26264-02-8</t>
  </si>
  <si>
    <t>26447-40-5</t>
  </si>
  <si>
    <t>26471-62-5</t>
  </si>
  <si>
    <t>26571-11-9</t>
  </si>
  <si>
    <t>26761-40-0</t>
  </si>
  <si>
    <t>27176-93-8</t>
  </si>
  <si>
    <t>27177-05-5</t>
  </si>
  <si>
    <t>27177-08-8</t>
  </si>
  <si>
    <t>27554-26-3</t>
  </si>
  <si>
    <t>27854-31-5</t>
  </si>
  <si>
    <t>27905-45-9</t>
  </si>
  <si>
    <t>27942-26-3</t>
  </si>
  <si>
    <t>27942-27-4</t>
  </si>
  <si>
    <t>27986-36-3</t>
  </si>
  <si>
    <t>28679-13-2</t>
  </si>
  <si>
    <t>30046-31-2</t>
  </si>
  <si>
    <t>307-55-1</t>
  </si>
  <si>
    <t>3102-79-2</t>
  </si>
  <si>
    <t>3108-24-5</t>
  </si>
  <si>
    <t>3108-42-7</t>
  </si>
  <si>
    <t>32534-81-9</t>
  </si>
  <si>
    <t>32536-52-0</t>
  </si>
  <si>
    <t>325459-92-5</t>
  </si>
  <si>
    <t>326475-46-1</t>
  </si>
  <si>
    <t>33496-48-9</t>
  </si>
  <si>
    <t>335-66-0</t>
  </si>
  <si>
    <t>335-67-1</t>
  </si>
  <si>
    <t>335-76-2</t>
  </si>
  <si>
    <t>335-93-3</t>
  </si>
  <si>
    <t>335-95-5</t>
  </si>
  <si>
    <t>34166-38-6</t>
  </si>
  <si>
    <t>34362-49-7</t>
  </si>
  <si>
    <t>34395-24-9</t>
  </si>
  <si>
    <t>358730-89-9</t>
  </si>
  <si>
    <t>36483-60-0</t>
  </si>
  <si>
    <t>37205-87-1</t>
  </si>
  <si>
    <t>375-95-1</t>
  </si>
  <si>
    <t>376-06-7</t>
  </si>
  <si>
    <t>376-27-2</t>
  </si>
  <si>
    <t>3825-26-1</t>
  </si>
  <si>
    <t>3830-45-3</t>
  </si>
  <si>
    <t>39186-68-0</t>
  </si>
  <si>
    <t>39239-77-5</t>
  </si>
  <si>
    <t>40088-47-9</t>
  </si>
  <si>
    <t>40143-78-0</t>
  </si>
  <si>
    <t>40143-79-1</t>
  </si>
  <si>
    <t>4021-47-0</t>
  </si>
  <si>
    <t>41358-63-8</t>
  </si>
  <si>
    <t>4149-60-4</t>
  </si>
  <si>
    <t>41506-14-3</t>
  </si>
  <si>
    <t>45285-51-6</t>
  </si>
  <si>
    <t>4813-57-4</t>
  </si>
  <si>
    <t>49690-94-0</t>
  </si>
  <si>
    <t>507-63-1</t>
  </si>
  <si>
    <t>51437-95-7</t>
  </si>
  <si>
    <t>51938-25-1</t>
  </si>
  <si>
    <t>53515-73-4</t>
  </si>
  <si>
    <t>53517-98-9</t>
  </si>
  <si>
    <t>57475-95-3</t>
  </si>
  <si>
    <t>57678-03-2</t>
  </si>
  <si>
    <t>584-84-9</t>
  </si>
  <si>
    <t>605-50-5</t>
  </si>
  <si>
    <t>60699-51-6</t>
  </si>
  <si>
    <t>Pentachlorobenzene</t>
  </si>
  <si>
    <t>610800-34-5</t>
  </si>
  <si>
    <t>63936-56-1</t>
  </si>
  <si>
    <t>65150-93-8</t>
  </si>
  <si>
    <t>65510-55-6</t>
  </si>
  <si>
    <t>65530-57-6</t>
  </si>
  <si>
    <t>65530-61-2</t>
  </si>
  <si>
    <t>65530-62-3</t>
  </si>
  <si>
    <t>678-39-7</t>
  </si>
  <si>
    <t>678-41-1</t>
  </si>
  <si>
    <t>67905-19-5</t>
  </si>
  <si>
    <t>68141-02-6</t>
  </si>
  <si>
    <t>68187-42-8</t>
  </si>
  <si>
    <t>68187-47-3</t>
  </si>
  <si>
    <t>68310-12-3</t>
  </si>
  <si>
    <t>68333-92-6</t>
  </si>
  <si>
    <t>68391-08-2</t>
  </si>
  <si>
    <t>68412-54-4</t>
  </si>
  <si>
    <t>68412-54-4 (EO&gt;14 mol)</t>
  </si>
  <si>
    <t>68515-49-1</t>
  </si>
  <si>
    <t>68515-50-4</t>
  </si>
  <si>
    <t>68928-80-3</t>
  </si>
  <si>
    <t>68987-90-6</t>
  </si>
  <si>
    <t>69278-80-4</t>
  </si>
  <si>
    <t>70887-84-2</t>
  </si>
  <si>
    <t>70969-47-0</t>
  </si>
  <si>
    <t>71608-61-2</t>
  </si>
  <si>
    <t>72623-77-9</t>
  </si>
  <si>
    <t>72629-94-8</t>
  </si>
  <si>
    <t>72968-38-8</t>
  </si>
  <si>
    <t>7311-27-5</t>
  </si>
  <si>
    <t>74612-30-9</t>
  </si>
  <si>
    <t>75-09-2</t>
  </si>
  <si>
    <t>Methylene Chloride</t>
  </si>
  <si>
    <t>776297-69-9</t>
  </si>
  <si>
    <t>78560-44-8</t>
  </si>
  <si>
    <t>80010-37-3</t>
  </si>
  <si>
    <t>82199-07-3</t>
  </si>
  <si>
    <t>83048-65-1</t>
  </si>
  <si>
    <t>84029-60-7</t>
  </si>
  <si>
    <t>84-61-7</t>
  </si>
  <si>
    <t>84-69-5</t>
  </si>
  <si>
    <t>84-74-2</t>
  </si>
  <si>
    <t>84-75-3</t>
  </si>
  <si>
    <t>0.009</t>
  </si>
  <si>
    <t>85-68-7</t>
  </si>
  <si>
    <t>85938-56-3</t>
  </si>
  <si>
    <t>86508-42-1</t>
  </si>
  <si>
    <t>865-86-1</t>
  </si>
  <si>
    <t>NMP</t>
  </si>
  <si>
    <t>89685-61-0</t>
  </si>
  <si>
    <t>9002-93-1</t>
  </si>
  <si>
    <t>9004-87-9</t>
  </si>
  <si>
    <t>9014-92-0</t>
  </si>
  <si>
    <t>9016-45-9</t>
  </si>
  <si>
    <t>9016-87-9</t>
  </si>
  <si>
    <t>9036-19-5</t>
  </si>
  <si>
    <t>90480-55-0</t>
  </si>
  <si>
    <t>90480-56-1</t>
  </si>
  <si>
    <t>90480-57-2</t>
  </si>
  <si>
    <t>90480-88-0</t>
  </si>
  <si>
    <t>90622-99-4</t>
  </si>
  <si>
    <t>9063-89-2</t>
  </si>
  <si>
    <t>9081-99-6</t>
  </si>
  <si>
    <t>91032-01-8</t>
  </si>
  <si>
    <t>91036-71-4</t>
  </si>
  <si>
    <t>91-08-7</t>
  </si>
  <si>
    <t>91673-24-4</t>
  </si>
  <si>
    <t>93480-00-3</t>
  </si>
  <si>
    <t>93857-44-4</t>
  </si>
  <si>
    <t>94200-45-0</t>
  </si>
  <si>
    <t>95370-51-7</t>
  </si>
  <si>
    <t>96910-36-0</t>
  </si>
  <si>
    <t>98241-25-9</t>
  </si>
  <si>
    <t>SUB100175</t>
  </si>
  <si>
    <t>SUB102825</t>
  </si>
  <si>
    <t>SUB113771</t>
  </si>
  <si>
    <t>SUB117179</t>
  </si>
  <si>
    <t>SUB117188</t>
  </si>
  <si>
    <t>SUB117242</t>
  </si>
  <si>
    <t>SUB117310</t>
  </si>
  <si>
    <t>SUB122211</t>
  </si>
  <si>
    <t>SUB127954</t>
  </si>
  <si>
    <t>SUB128191</t>
  </si>
  <si>
    <t>SUB128200</t>
  </si>
  <si>
    <t>SUB131836</t>
  </si>
  <si>
    <t>SUB132423</t>
  </si>
  <si>
    <t>SUB132426</t>
  </si>
  <si>
    <t>SUB132587</t>
  </si>
  <si>
    <t>Form Revision: December 10, 2020</t>
  </si>
  <si>
    <t>James Smith</t>
  </si>
  <si>
    <t>999-999-9999</t>
  </si>
  <si>
    <t>James.smith@ppgcompany.com</t>
  </si>
  <si>
    <t>818621 Brown Tint</t>
  </si>
  <si>
    <t>ABC Company</t>
  </si>
  <si>
    <t>123 ABC Company Drive, United States</t>
  </si>
  <si>
    <t>555-555-5555</t>
  </si>
  <si>
    <t>John Doe</t>
  </si>
  <si>
    <t>Regulatory and Product Stewardship Manager</t>
  </si>
  <si>
    <t>jdoe@abccompany.com</t>
  </si>
  <si>
    <t>Brown</t>
  </si>
  <si>
    <t>108-65-6</t>
  </si>
  <si>
    <t>Confidental</t>
  </si>
  <si>
    <t>1333-86-4</t>
  </si>
  <si>
    <t>1317-34-6</t>
  </si>
  <si>
    <t>108-88-3</t>
  </si>
  <si>
    <t>1317-65-3</t>
  </si>
  <si>
    <t xml:space="preserve">14808-60-7 </t>
  </si>
  <si>
    <t>2-methoxy-1-methylethyl acetate</t>
  </si>
  <si>
    <t>Acrylic Resin</t>
  </si>
  <si>
    <t>carbon black, respirable powder</t>
  </si>
  <si>
    <t>dimanganese trioxide</t>
  </si>
  <si>
    <t>toluene</t>
  </si>
  <si>
    <t>Limestone</t>
  </si>
  <si>
    <t>Nonylphenol, branched, ethoxylated</t>
  </si>
  <si>
    <t>crystalline silica, respirable powder (&lt;10 microns)</t>
  </si>
  <si>
    <t>Non-hazardous binders</t>
  </si>
  <si>
    <t>Polymer</t>
  </si>
  <si>
    <t>3022-22-0000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</si>
</sst>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409]mmmm\ d\,\ yyyy;@"/>
    <numFmt numFmtId="166" formatCode="0.000"/>
    <numFmt numFmtId="167" formatCode="0.0000%"/>
  </numFmts>
  <fonts count="61" x14ac:knownFonts="1">
    <font>
      <sz val="11"/>
      <color theme="1"/>
      <name val="Arial"/>
      <family val="2"/>
      <scheme val="minor"/>
    </font>
    <font>
      <b/>
      <sz val="11"/>
      <color theme="1"/>
      <name val="Arial"/>
      <family val="2"/>
      <scheme val="minor"/>
    </font>
    <font>
      <sz val="12"/>
      <color theme="1"/>
      <name val="Arial"/>
      <family val="2"/>
      <scheme val="minor"/>
    </font>
    <font>
      <b/>
      <sz val="12"/>
      <color theme="1"/>
      <name val="Arial"/>
      <family val="2"/>
      <scheme val="minor"/>
    </font>
    <font>
      <u/>
      <sz val="11"/>
      <color theme="10"/>
      <name val="Arial"/>
      <family val="2"/>
      <scheme val="minor"/>
    </font>
    <font>
      <b/>
      <sz val="11"/>
      <color theme="1"/>
      <name val="Arial"/>
      <family val="2"/>
    </font>
    <font>
      <sz val="11"/>
      <color theme="1"/>
      <name val="Arial"/>
      <family val="2"/>
    </font>
    <font>
      <sz val="11"/>
      <color theme="0" tint="-0.249977111117893"/>
      <name val="Arial"/>
      <family val="2"/>
    </font>
    <font>
      <b/>
      <sz val="12"/>
      <color theme="1"/>
      <name val="Arial"/>
      <family val="2"/>
    </font>
    <font>
      <b/>
      <sz val="10"/>
      <color theme="3"/>
      <name val="Arial"/>
      <family val="2"/>
    </font>
    <font>
      <b/>
      <sz val="10"/>
      <color theme="1" tint="0.499984740745262"/>
      <name val="Arial"/>
      <family val="2"/>
    </font>
    <font>
      <sz val="10"/>
      <color theme="1" tint="0.499984740745262"/>
      <name val="Arial"/>
      <family val="2"/>
    </font>
    <font>
      <b/>
      <sz val="12"/>
      <color theme="0"/>
      <name val="Arial"/>
      <family val="2"/>
    </font>
    <font>
      <b/>
      <sz val="10"/>
      <color theme="2" tint="-0.249977111117893"/>
      <name val="Arial"/>
      <family val="2"/>
    </font>
    <font>
      <b/>
      <sz val="16"/>
      <color theme="2"/>
      <name val="Arial"/>
      <family val="2"/>
    </font>
    <font>
      <sz val="10"/>
      <color theme="3"/>
      <name val="Arial"/>
      <family val="2"/>
    </font>
    <font>
      <i/>
      <sz val="9"/>
      <color theme="3"/>
      <name val="Arial"/>
      <family val="2"/>
    </font>
    <font>
      <sz val="11"/>
      <color theme="0"/>
      <name val="Arial"/>
      <family val="2"/>
    </font>
    <font>
      <b/>
      <sz val="10"/>
      <color theme="0"/>
      <name val="Arial"/>
      <family val="2"/>
    </font>
    <font>
      <b/>
      <sz val="12"/>
      <color theme="3" tint="0.79998168889431442"/>
      <name val="Arial"/>
      <family val="2"/>
    </font>
    <font>
      <sz val="11"/>
      <name val="Arial"/>
      <family val="2"/>
    </font>
    <font>
      <b/>
      <sz val="14"/>
      <color theme="3" tint="0.79998168889431442"/>
      <name val="Arial"/>
      <family val="2"/>
    </font>
    <font>
      <b/>
      <i/>
      <sz val="10"/>
      <color theme="0"/>
      <name val="Arial"/>
      <family val="2"/>
    </font>
    <font>
      <sz val="10"/>
      <color theme="1"/>
      <name val="Arial"/>
      <family val="2"/>
    </font>
    <font>
      <b/>
      <sz val="10"/>
      <color theme="1"/>
      <name val="Arial"/>
      <family val="2"/>
    </font>
    <font>
      <b/>
      <sz val="11"/>
      <color theme="0"/>
      <name val="Arial"/>
      <family val="2"/>
    </font>
    <font>
      <sz val="9"/>
      <color theme="3"/>
      <name val="Arial"/>
      <family val="2"/>
    </font>
    <font>
      <sz val="11"/>
      <color theme="3"/>
      <name val="Arial"/>
      <family val="2"/>
    </font>
    <font>
      <b/>
      <sz val="11"/>
      <name val="Arial"/>
      <family val="2"/>
    </font>
    <font>
      <sz val="10"/>
      <color theme="0"/>
      <name val="Arial"/>
      <family val="2"/>
    </font>
    <font>
      <b/>
      <u/>
      <sz val="11"/>
      <color theme="10"/>
      <name val="Arial"/>
      <family val="2"/>
      <scheme val="minor"/>
    </font>
    <font>
      <sz val="10"/>
      <color theme="0" tint="-4.9989318521683403E-2"/>
      <name val="Arial"/>
      <family val="2"/>
    </font>
    <font>
      <sz val="10"/>
      <color theme="3"/>
      <name val="Arial"/>
      <family val="2"/>
      <scheme val="minor"/>
    </font>
    <font>
      <b/>
      <sz val="11"/>
      <color theme="0"/>
      <name val="Arial"/>
      <family val="2"/>
      <scheme val="minor"/>
    </font>
    <font>
      <sz val="11"/>
      <color theme="1"/>
      <name val="Arial"/>
      <family val="2"/>
    </font>
    <font>
      <sz val="8"/>
      <color theme="4"/>
      <name val="Arial"/>
      <family val="2"/>
    </font>
    <font>
      <b/>
      <sz val="14"/>
      <color theme="2"/>
      <name val="Arial"/>
      <family val="2"/>
    </font>
    <font>
      <b/>
      <sz val="18"/>
      <color theme="0"/>
      <name val="Arial"/>
      <family val="2"/>
    </font>
    <font>
      <b/>
      <u/>
      <sz val="11"/>
      <color theme="1"/>
      <name val="Arial"/>
      <family val="2"/>
    </font>
    <font>
      <sz val="9"/>
      <name val="Arial"/>
      <family val="2"/>
    </font>
    <font>
      <b/>
      <sz val="9"/>
      <color theme="1"/>
      <name val="Arial"/>
      <family val="2"/>
    </font>
    <font>
      <b/>
      <sz val="12"/>
      <color theme="4"/>
      <name val="Verdana"/>
      <family val="2"/>
    </font>
    <font>
      <i/>
      <sz val="11"/>
      <name val="Arial"/>
      <family val="2"/>
    </font>
    <font>
      <b/>
      <sz val="11"/>
      <color theme="8"/>
      <name val="Arial"/>
      <family val="2"/>
      <scheme val="minor"/>
    </font>
    <font>
      <b/>
      <sz val="12"/>
      <color theme="2"/>
      <name val="Arial"/>
      <family val="2"/>
      <scheme val="minor"/>
    </font>
    <font>
      <b/>
      <u/>
      <sz val="14"/>
      <color theme="10"/>
      <name val="Arial"/>
      <family val="2"/>
      <scheme val="minor"/>
    </font>
    <font>
      <sz val="11"/>
      <color theme="8"/>
      <name val="Arial"/>
      <family val="2"/>
      <scheme val="minor"/>
    </font>
    <font>
      <sz val="12"/>
      <color rgb="FFFF0000"/>
      <name val="Arial"/>
      <family val="2"/>
      <scheme val="minor"/>
    </font>
    <font>
      <sz val="11"/>
      <color rgb="FFFF0000"/>
      <name val="Arial"/>
      <family val="2"/>
      <scheme val="minor"/>
    </font>
    <font>
      <i/>
      <sz val="10"/>
      <name val="Arial"/>
      <family val="2"/>
    </font>
    <font>
      <b/>
      <sz val="11"/>
      <color theme="2"/>
      <name val="Arial"/>
      <family val="2"/>
    </font>
    <font>
      <b/>
      <u/>
      <sz val="11"/>
      <color theme="8"/>
      <name val="Arial"/>
      <family val="2"/>
      <scheme val="minor"/>
    </font>
    <font>
      <b/>
      <u/>
      <sz val="12"/>
      <color theme="8"/>
      <name val="Arial"/>
      <family val="2"/>
      <scheme val="minor"/>
    </font>
    <font>
      <sz val="10"/>
      <color theme="3" tint="-0.249977111117893"/>
      <name val="Arial"/>
      <family val="2"/>
    </font>
    <font>
      <b/>
      <i/>
      <sz val="10"/>
      <color theme="2"/>
      <name val="Arial"/>
      <family val="2"/>
    </font>
    <font>
      <sz val="14"/>
      <color theme="8"/>
      <name val="Arial"/>
      <family val="2"/>
    </font>
    <font>
      <i/>
      <sz val="14"/>
      <color theme="8"/>
      <name val="Arial"/>
      <family val="2"/>
    </font>
    <font>
      <sz val="11"/>
      <color theme="1"/>
      <name val="Arial"/>
      <family val="2"/>
      <scheme val="minor"/>
    </font>
    <font>
      <b/>
      <vertAlign val="superscript"/>
      <sz val="11"/>
      <color theme="1"/>
      <name val="Arial"/>
      <family val="2"/>
    </font>
    <font>
      <sz val="11"/>
      <color theme="1"/>
      <name val="Arial"/>
    </font>
    <font>
      <sz val="10"/>
      <name val="Arial"/>
    </font>
  </fonts>
  <fills count="1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4.9989318521683403E-2"/>
        <bgColor indexed="64"/>
      </patternFill>
    </fill>
    <fill>
      <patternFill patternType="solid">
        <fgColor theme="6"/>
        <bgColor theme="6"/>
      </patternFill>
    </fill>
    <fill>
      <patternFill patternType="solid">
        <fgColor theme="3"/>
        <bgColor indexed="64"/>
      </patternFill>
    </fill>
    <fill>
      <patternFill patternType="solid">
        <fgColor theme="2" tint="-0.149998474074526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2"/>
        <bgColor indexed="64"/>
      </patternFill>
    </fill>
  </fills>
  <borders count="44">
    <border>
      <left/>
      <right/>
      <top/>
      <bottom/>
      <diagonal/>
    </border>
    <border>
      <left style="thin">
        <color theme="3"/>
      </left>
      <right style="thin">
        <color indexed="64"/>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top/>
      <bottom style="thin">
        <color theme="1"/>
      </bottom>
      <diagonal/>
    </border>
    <border>
      <left style="thin">
        <color theme="3"/>
      </left>
      <right/>
      <top/>
      <bottom/>
      <diagonal/>
    </border>
    <border>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ck">
        <color theme="4"/>
      </left>
      <right/>
      <top style="hair">
        <color theme="4"/>
      </top>
      <bottom style="hair">
        <color theme="4"/>
      </bottom>
      <diagonal/>
    </border>
    <border>
      <left/>
      <right style="thick">
        <color theme="4"/>
      </right>
      <top style="hair">
        <color theme="4"/>
      </top>
      <bottom style="hair">
        <color theme="4"/>
      </bottom>
      <diagonal/>
    </border>
    <border>
      <left style="thick">
        <color theme="4"/>
      </left>
      <right/>
      <top style="hair">
        <color theme="4"/>
      </top>
      <bottom style="thick">
        <color theme="4"/>
      </bottom>
      <diagonal/>
    </border>
    <border>
      <left/>
      <right style="thick">
        <color theme="4"/>
      </right>
      <top style="hair">
        <color theme="4"/>
      </top>
      <bottom style="thick">
        <color theme="4"/>
      </bottom>
      <diagonal/>
    </border>
    <border>
      <left style="thick">
        <color theme="4"/>
      </left>
      <right/>
      <top style="thick">
        <color theme="4"/>
      </top>
      <bottom/>
      <diagonal/>
    </border>
    <border>
      <left/>
      <right style="thick">
        <color theme="4"/>
      </right>
      <top style="thick">
        <color theme="4"/>
      </top>
      <bottom/>
      <diagonal/>
    </border>
    <border>
      <left style="thick">
        <color theme="4"/>
      </left>
      <right/>
      <top/>
      <bottom style="hair">
        <color theme="4"/>
      </bottom>
      <diagonal/>
    </border>
    <border>
      <left/>
      <right style="thick">
        <color theme="4"/>
      </right>
      <top/>
      <bottom style="hair">
        <color theme="4"/>
      </bottom>
      <diagonal/>
    </border>
    <border>
      <left style="thick">
        <color theme="4"/>
      </left>
      <right/>
      <top/>
      <bottom style="thin">
        <color theme="4"/>
      </bottom>
      <diagonal/>
    </border>
    <border>
      <left/>
      <right style="thick">
        <color theme="4"/>
      </right>
      <top/>
      <bottom style="thin">
        <color theme="4"/>
      </bottom>
      <diagonal/>
    </border>
    <border>
      <left style="thin">
        <color theme="4"/>
      </left>
      <right style="thin">
        <color theme="4"/>
      </right>
      <top style="thin">
        <color theme="4"/>
      </top>
      <bottom style="thin">
        <color theme="4"/>
      </bottom>
      <diagonal/>
    </border>
    <border>
      <left/>
      <right/>
      <top style="thin">
        <color theme="6"/>
      </top>
      <bottom/>
      <diagonal/>
    </border>
    <border>
      <left style="thin">
        <color theme="1"/>
      </left>
      <right style="thin">
        <color theme="1"/>
      </right>
      <top style="thin">
        <color theme="1"/>
      </top>
      <bottom/>
      <diagonal/>
    </border>
    <border>
      <left style="thin">
        <color theme="4"/>
      </left>
      <right style="medium">
        <color theme="4"/>
      </right>
      <top style="thin">
        <color theme="4"/>
      </top>
      <bottom style="thin">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style="thin">
        <color theme="4"/>
      </top>
      <bottom style="medium">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s>
  <cellStyleXfs count="2">
    <xf numFmtId="0" fontId="0" fillId="0" borderId="0"/>
    <xf numFmtId="0" fontId="4" fillId="0" borderId="0" applyNumberFormat="0" applyFill="0" applyBorder="0" applyAlignment="0" applyProtection="0"/>
  </cellStyleXfs>
  <cellXfs count="391">
    <xf numFmtId="0" fontId="0" fillId="0" borderId="0" xfId="0"/>
    <xf numFmtId="0" fontId="2" fillId="2" borderId="0" xfId="0" applyFont="1" applyFill="1"/>
    <xf numFmtId="0" fontId="1" fillId="0" borderId="0" xfId="0" applyFont="1"/>
    <xf numFmtId="0" fontId="5" fillId="2" borderId="0" xfId="0" applyFont="1" applyFill="1"/>
    <xf numFmtId="0" fontId="6" fillId="2" borderId="0" xfId="0" applyFont="1" applyFill="1"/>
    <xf numFmtId="0" fontId="5" fillId="2" borderId="0" xfId="0" applyFont="1" applyFill="1" applyAlignment="1"/>
    <xf numFmtId="0" fontId="11" fillId="2" borderId="0" xfId="0" applyFont="1" applyFill="1"/>
    <xf numFmtId="0" fontId="6" fillId="2" borderId="0" xfId="0" applyFont="1" applyFill="1" applyBorder="1" applyAlignment="1">
      <alignment horizontal="left"/>
    </xf>
    <xf numFmtId="0" fontId="11" fillId="2" borderId="0" xfId="0" applyFont="1" applyFill="1" applyAlignment="1">
      <alignment horizontal="center"/>
    </xf>
    <xf numFmtId="0" fontId="13" fillId="2" borderId="0" xfId="0" applyFont="1" applyFill="1" applyAlignment="1"/>
    <xf numFmtId="0" fontId="0" fillId="0" borderId="10" xfId="0" applyFont="1" applyFill="1" applyBorder="1" applyAlignment="1">
      <alignment wrapText="1"/>
    </xf>
    <xf numFmtId="0" fontId="18" fillId="2" borderId="0" xfId="0" applyFont="1" applyFill="1" applyAlignment="1">
      <alignment horizontal="center"/>
    </xf>
    <xf numFmtId="0" fontId="10" fillId="2" borderId="7" xfId="0" applyFont="1" applyFill="1" applyBorder="1" applyAlignment="1"/>
    <xf numFmtId="0" fontId="10" fillId="2" borderId="0" xfId="0" applyFont="1" applyFill="1" applyBorder="1" applyAlignment="1"/>
    <xf numFmtId="0" fontId="5" fillId="2" borderId="0" xfId="0" applyFont="1" applyFill="1" applyAlignment="1">
      <alignment vertical="center"/>
    </xf>
    <xf numFmtId="0" fontId="5" fillId="2" borderId="18" xfId="0" applyFont="1" applyFill="1" applyBorder="1" applyAlignment="1">
      <alignment vertical="center"/>
    </xf>
    <xf numFmtId="0" fontId="15" fillId="2" borderId="0" xfId="0" applyFont="1" applyFill="1"/>
    <xf numFmtId="0" fontId="6" fillId="2" borderId="0" xfId="0" applyFont="1" applyFill="1" applyBorder="1"/>
    <xf numFmtId="164" fontId="6" fillId="2" borderId="0" xfId="0" applyNumberFormat="1" applyFont="1" applyFill="1"/>
    <xf numFmtId="0" fontId="15" fillId="2" borderId="0" xfId="0" applyFont="1" applyFill="1" applyAlignment="1">
      <alignment horizontal="right" vertical="top"/>
    </xf>
    <xf numFmtId="0" fontId="6" fillId="2" borderId="0" xfId="0" applyFont="1" applyFill="1" applyAlignment="1">
      <alignment horizontal="center" vertical="center"/>
    </xf>
    <xf numFmtId="0" fontId="23" fillId="2" borderId="0" xfId="0" applyFont="1" applyFill="1"/>
    <xf numFmtId="0" fontId="5" fillId="2" borderId="0" xfId="0" applyFont="1" applyFill="1" applyAlignment="1">
      <alignment wrapText="1"/>
    </xf>
    <xf numFmtId="0" fontId="15" fillId="2" borderId="0" xfId="0" applyFont="1" applyFill="1" applyAlignment="1">
      <alignment horizontal="left" indent="1"/>
    </xf>
    <xf numFmtId="0" fontId="6" fillId="2" borderId="0" xfId="0" applyFont="1" applyFill="1" applyAlignment="1">
      <alignment horizontal="left" indent="1"/>
    </xf>
    <xf numFmtId="0" fontId="15" fillId="2" borderId="0" xfId="0" applyFont="1" applyFill="1" applyAlignment="1">
      <alignment vertical="top"/>
    </xf>
    <xf numFmtId="0" fontId="15" fillId="2" borderId="0" xfId="0" applyFont="1" applyFill="1" applyAlignment="1"/>
    <xf numFmtId="0" fontId="15" fillId="2" borderId="0" xfId="0" applyFont="1" applyFill="1" applyAlignment="1">
      <alignment horizontal="right" indent="1"/>
    </xf>
    <xf numFmtId="0" fontId="6" fillId="2" borderId="0" xfId="0" applyFont="1" applyFill="1" applyAlignment="1">
      <alignment horizontal="right" indent="1"/>
    </xf>
    <xf numFmtId="0" fontId="32" fillId="2" borderId="0" xfId="0" applyFont="1" applyFill="1"/>
    <xf numFmtId="0" fontId="0" fillId="0" borderId="2" xfId="0" applyFont="1" applyBorder="1"/>
    <xf numFmtId="0" fontId="0" fillId="0" borderId="2" xfId="0" applyFont="1" applyBorder="1" applyAlignment="1">
      <alignment wrapText="1"/>
    </xf>
    <xf numFmtId="0" fontId="0" fillId="0" borderId="10" xfId="0" applyFont="1" applyBorder="1" applyAlignment="1">
      <alignment wrapText="1"/>
    </xf>
    <xf numFmtId="0" fontId="0" fillId="0" borderId="9" xfId="0" applyFont="1" applyBorder="1"/>
    <xf numFmtId="0" fontId="33" fillId="8" borderId="2" xfId="0" applyFont="1" applyFill="1" applyBorder="1"/>
    <xf numFmtId="0" fontId="0" fillId="0" borderId="34" xfId="0" applyFont="1" applyBorder="1"/>
    <xf numFmtId="0" fontId="33" fillId="8" borderId="11" xfId="0" applyFont="1" applyFill="1" applyBorder="1"/>
    <xf numFmtId="0" fontId="33" fillId="8" borderId="12" xfId="0" applyFont="1" applyFill="1" applyBorder="1"/>
    <xf numFmtId="0" fontId="33" fillId="8" borderId="13" xfId="0" applyFont="1" applyFill="1" applyBorder="1" applyAlignment="1">
      <alignment wrapText="1"/>
    </xf>
    <xf numFmtId="0" fontId="33" fillId="8" borderId="16" xfId="0" applyFont="1" applyFill="1" applyBorder="1"/>
    <xf numFmtId="0" fontId="0" fillId="0" borderId="14" xfId="0" applyFont="1" applyBorder="1"/>
    <xf numFmtId="0" fontId="33" fillId="6" borderId="0" xfId="0" applyFont="1" applyFill="1"/>
    <xf numFmtId="0" fontId="0" fillId="0" borderId="34" xfId="0" applyNumberFormat="1" applyFont="1" applyBorder="1"/>
    <xf numFmtId="0" fontId="3" fillId="0" borderId="0" xfId="0" applyFont="1"/>
    <xf numFmtId="0" fontId="29" fillId="2" borderId="0" xfId="0" applyFont="1" applyFill="1" applyAlignment="1">
      <alignment horizontal="right" indent="1"/>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11" fillId="2" borderId="0" xfId="0" applyFont="1" applyFill="1" applyAlignment="1">
      <alignment horizontal="left" vertical="center" wrapText="1"/>
    </xf>
    <xf numFmtId="0" fontId="2" fillId="9" borderId="0" xfId="0" applyFont="1" applyFill="1"/>
    <xf numFmtId="0" fontId="2" fillId="2" borderId="0" xfId="0" applyFont="1" applyFill="1" applyAlignment="1">
      <alignment horizontal="center"/>
    </xf>
    <xf numFmtId="0" fontId="0" fillId="2" borderId="0" xfId="0" applyFill="1"/>
    <xf numFmtId="0" fontId="6" fillId="9" borderId="0" xfId="0" applyFont="1" applyFill="1"/>
    <xf numFmtId="0" fontId="5" fillId="9" borderId="0" xfId="0" applyFont="1" applyFill="1" applyAlignment="1"/>
    <xf numFmtId="0" fontId="6" fillId="9" borderId="0" xfId="0" applyFont="1" applyFill="1" applyAlignment="1"/>
    <xf numFmtId="0" fontId="17" fillId="9" borderId="0" xfId="0" applyFont="1" applyFill="1"/>
    <xf numFmtId="0" fontId="6" fillId="4" borderId="0" xfId="0" applyFont="1" applyFill="1"/>
    <xf numFmtId="0" fontId="12" fillId="4" borderId="0" xfId="0" applyFont="1" applyFill="1" applyAlignment="1"/>
    <xf numFmtId="0" fontId="13" fillId="4" borderId="0" xfId="0" applyFont="1" applyFill="1" applyAlignment="1"/>
    <xf numFmtId="0" fontId="8" fillId="4" borderId="0" xfId="0" applyFont="1" applyFill="1" applyAlignment="1"/>
    <xf numFmtId="0" fontId="9" fillId="4" borderId="0" xfId="0" applyFont="1" applyFill="1" applyAlignment="1"/>
    <xf numFmtId="0" fontId="6" fillId="9" borderId="0" xfId="0" applyFont="1" applyFill="1" applyBorder="1"/>
    <xf numFmtId="0" fontId="11" fillId="2" borderId="0" xfId="0" applyFont="1" applyFill="1" applyBorder="1" applyAlignment="1">
      <alignment horizontal="left" vertical="center"/>
    </xf>
    <xf numFmtId="0" fontId="6" fillId="2" borderId="0" xfId="0" applyFont="1" applyFill="1" applyBorder="1" applyAlignment="1">
      <alignment horizontal="left" vertical="center" wrapText="1" indent="1"/>
    </xf>
    <xf numFmtId="0" fontId="6" fillId="2" borderId="7" xfId="0" applyFont="1" applyFill="1" applyBorder="1" applyAlignment="1">
      <alignment vertical="top" wrapText="1"/>
    </xf>
    <xf numFmtId="0" fontId="11" fillId="2" borderId="0" xfId="0" applyFont="1" applyFill="1" applyAlignment="1">
      <alignment horizontal="left" vertical="top"/>
    </xf>
    <xf numFmtId="0" fontId="27" fillId="9" borderId="0" xfId="0" applyFont="1" applyFill="1"/>
    <xf numFmtId="0" fontId="14" fillId="9" borderId="0" xfId="0" applyFont="1" applyFill="1" applyAlignment="1"/>
    <xf numFmtId="0" fontId="6" fillId="9" borderId="0" xfId="0" applyFont="1" applyFill="1" applyAlignment="1">
      <alignment wrapText="1"/>
    </xf>
    <xf numFmtId="0" fontId="5" fillId="9" borderId="0" xfId="0" applyFont="1" applyFill="1" applyAlignment="1">
      <alignment wrapText="1"/>
    </xf>
    <xf numFmtId="0" fontId="6" fillId="9" borderId="0" xfId="0" applyFont="1" applyFill="1" applyAlignment="1">
      <alignment horizontal="left" indent="1"/>
    </xf>
    <xf numFmtId="0" fontId="15" fillId="9" borderId="0" xfId="0" applyFont="1" applyFill="1" applyAlignment="1">
      <alignment vertical="top" wrapText="1"/>
    </xf>
    <xf numFmtId="0" fontId="15" fillId="2" borderId="0" xfId="0" applyFont="1" applyFill="1" applyAlignment="1">
      <alignment horizontal="center" wrapText="1"/>
    </xf>
    <xf numFmtId="0" fontId="30" fillId="9" borderId="0" xfId="1" applyFont="1" applyFill="1"/>
    <xf numFmtId="0" fontId="6" fillId="2" borderId="0" xfId="0" applyFont="1" applyFill="1" applyBorder="1" applyAlignment="1">
      <alignment vertical="center"/>
    </xf>
    <xf numFmtId="0" fontId="15" fillId="2" borderId="0" xfId="0" applyFont="1" applyFill="1" applyAlignment="1">
      <alignment horizontal="left" vertical="top" wrapText="1" indent="1"/>
    </xf>
    <xf numFmtId="0" fontId="15" fillId="2" borderId="0" xfId="0" applyFont="1" applyFill="1" applyAlignment="1">
      <alignment horizontal="right" vertical="top" indent="1"/>
    </xf>
    <xf numFmtId="0" fontId="2" fillId="2" borderId="0" xfId="0" applyFont="1" applyFill="1" applyAlignment="1">
      <alignment horizontal="left" indent="1"/>
    </xf>
    <xf numFmtId="0" fontId="6" fillId="9" borderId="0" xfId="0" applyFont="1" applyFill="1" applyAlignment="1">
      <alignment vertical="center"/>
    </xf>
    <xf numFmtId="0" fontId="6" fillId="2" borderId="0" xfId="0" applyFont="1" applyFill="1" applyAlignment="1">
      <alignment vertical="center"/>
    </xf>
    <xf numFmtId="0" fontId="11" fillId="2" borderId="0" xfId="0" applyFont="1" applyFill="1" applyBorder="1" applyAlignment="1">
      <alignment vertical="center"/>
    </xf>
    <xf numFmtId="0" fontId="11" fillId="2" borderId="0" xfId="0" applyFont="1" applyFill="1" applyAlignment="1">
      <alignment vertical="center"/>
    </xf>
    <xf numFmtId="0" fontId="6" fillId="13" borderId="22" xfId="0" applyFont="1" applyFill="1" applyBorder="1"/>
    <xf numFmtId="0" fontId="17" fillId="13" borderId="0" xfId="0" applyFont="1" applyFill="1"/>
    <xf numFmtId="0" fontId="24" fillId="2" borderId="0" xfId="0" applyFont="1" applyFill="1" applyAlignment="1">
      <alignment horizontal="center"/>
    </xf>
    <xf numFmtId="0" fontId="24" fillId="2" borderId="7" xfId="0" applyFont="1" applyFill="1" applyBorder="1" applyAlignment="1"/>
    <xf numFmtId="0" fontId="19" fillId="9" borderId="0" xfId="0" applyFont="1" applyFill="1" applyAlignment="1">
      <alignment vertical="center"/>
    </xf>
    <xf numFmtId="0" fontId="24" fillId="2" borderId="29"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5" xfId="0" applyFont="1" applyFill="1" applyBorder="1" applyAlignment="1">
      <alignment horizontal="center" vertical="center"/>
    </xf>
    <xf numFmtId="0" fontId="23" fillId="9" borderId="0" xfId="0" applyFont="1" applyFill="1" applyAlignment="1">
      <alignment horizontal="left" vertical="top"/>
    </xf>
    <xf numFmtId="0" fontId="18" fillId="9" borderId="0" xfId="0" applyFont="1" applyFill="1" applyAlignment="1">
      <alignment horizontal="left" vertical="top"/>
    </xf>
    <xf numFmtId="0" fontId="9" fillId="9" borderId="0" xfId="0" applyFont="1" applyFill="1" applyAlignment="1">
      <alignment vertical="center" wrapText="1"/>
    </xf>
    <xf numFmtId="0" fontId="20" fillId="13" borderId="22" xfId="0" applyFont="1" applyFill="1" applyBorder="1" applyAlignment="1">
      <alignment vertical="center"/>
    </xf>
    <xf numFmtId="0" fontId="9" fillId="9" borderId="0" xfId="0" applyFont="1" applyFill="1" applyAlignment="1">
      <alignment vertical="center"/>
    </xf>
    <xf numFmtId="0" fontId="20" fillId="9" borderId="0" xfId="0" applyFont="1" applyFill="1" applyAlignment="1">
      <alignment vertical="center"/>
    </xf>
    <xf numFmtId="0" fontId="6" fillId="9" borderId="0" xfId="0" applyFont="1" applyFill="1" applyAlignment="1">
      <alignment vertical="center" wrapText="1"/>
    </xf>
    <xf numFmtId="0" fontId="5" fillId="9" borderId="0" xfId="0" applyFont="1" applyFill="1" applyAlignment="1">
      <alignment vertical="center"/>
    </xf>
    <xf numFmtId="166" fontId="23" fillId="9" borderId="21" xfId="0" applyNumberFormat="1" applyFont="1" applyFill="1" applyBorder="1" applyAlignment="1">
      <alignment vertical="center" wrapText="1"/>
    </xf>
    <xf numFmtId="166" fontId="23" fillId="9" borderId="20" xfId="0" applyNumberFormat="1" applyFont="1" applyFill="1" applyBorder="1" applyAlignment="1">
      <alignment horizontal="center" vertical="center" wrapText="1"/>
    </xf>
    <xf numFmtId="0" fontId="39" fillId="0" borderId="0" xfId="0" applyFont="1" applyFill="1" applyAlignment="1">
      <alignment horizontal="center" vertical="top" wrapText="1"/>
    </xf>
    <xf numFmtId="0" fontId="39" fillId="0" borderId="0" xfId="0" applyFont="1" applyFill="1" applyAlignment="1">
      <alignment horizontal="center" vertical="top"/>
    </xf>
    <xf numFmtId="0" fontId="39" fillId="0" borderId="7" xfId="0" applyFont="1" applyFill="1" applyBorder="1" applyAlignment="1">
      <alignment horizontal="center" vertical="top" wrapText="1"/>
    </xf>
    <xf numFmtId="0" fontId="24" fillId="2" borderId="0" xfId="0" applyFont="1" applyFill="1" applyAlignment="1">
      <alignment horizontal="right" indent="1"/>
    </xf>
    <xf numFmtId="0" fontId="25" fillId="2" borderId="0" xfId="0" applyFont="1" applyFill="1" applyAlignment="1">
      <alignment horizontal="center"/>
    </xf>
    <xf numFmtId="0" fontId="20" fillId="14" borderId="22" xfId="0" applyFont="1" applyFill="1" applyBorder="1" applyAlignment="1">
      <alignment vertical="center"/>
    </xf>
    <xf numFmtId="0" fontId="6" fillId="14" borderId="22" xfId="0" applyFont="1" applyFill="1" applyBorder="1"/>
    <xf numFmtId="0" fontId="6" fillId="14" borderId="0" xfId="0" applyFont="1" applyFill="1"/>
    <xf numFmtId="0" fontId="6" fillId="9" borderId="0" xfId="0" applyFont="1" applyFill="1" applyProtection="1"/>
    <xf numFmtId="0" fontId="17" fillId="9" borderId="0" xfId="0" applyFont="1" applyFill="1" applyProtection="1"/>
    <xf numFmtId="0" fontId="17" fillId="2" borderId="0" xfId="0" applyFont="1" applyFill="1" applyProtection="1"/>
    <xf numFmtId="0" fontId="7" fillId="2" borderId="0" xfId="0" applyFont="1" applyFill="1" applyAlignment="1" applyProtection="1"/>
    <xf numFmtId="0" fontId="27" fillId="2" borderId="0" xfId="0" applyFont="1" applyFill="1" applyAlignment="1" applyProtection="1"/>
    <xf numFmtId="0" fontId="6" fillId="2" borderId="0" xfId="0" applyFont="1" applyFill="1" applyProtection="1"/>
    <xf numFmtId="0" fontId="5" fillId="2" borderId="0" xfId="0" applyFont="1" applyFill="1" applyProtection="1"/>
    <xf numFmtId="0" fontId="7" fillId="2" borderId="0" xfId="0" applyFont="1" applyFill="1" applyProtection="1"/>
    <xf numFmtId="0" fontId="6" fillId="9" borderId="0" xfId="0" applyFont="1" applyFill="1" applyAlignment="1" applyProtection="1">
      <alignment vertical="center"/>
    </xf>
    <xf numFmtId="0" fontId="5" fillId="4" borderId="0" xfId="0" applyFont="1" applyFill="1" applyAlignment="1" applyProtection="1">
      <alignment horizontal="center"/>
    </xf>
    <xf numFmtId="0" fontId="16" fillId="2" borderId="0" xfId="0" applyFont="1" applyFill="1" applyAlignment="1" applyProtection="1">
      <alignment horizontal="left"/>
    </xf>
    <xf numFmtId="0" fontId="11" fillId="2" borderId="0" xfId="0" applyFont="1" applyFill="1" applyAlignment="1" applyProtection="1">
      <alignment horizontal="center"/>
    </xf>
    <xf numFmtId="0" fontId="6" fillId="2" borderId="0" xfId="0" applyFont="1" applyFill="1" applyBorder="1" applyAlignment="1" applyProtection="1"/>
    <xf numFmtId="0" fontId="18" fillId="4" borderId="0" xfId="0" applyFont="1" applyFill="1" applyAlignment="1" applyProtection="1"/>
    <xf numFmtId="0" fontId="6" fillId="4" borderId="0" xfId="0" applyFont="1" applyFill="1" applyProtection="1"/>
    <xf numFmtId="0" fontId="6" fillId="2" borderId="0" xfId="0" applyFont="1" applyFill="1" applyBorder="1" applyAlignment="1" applyProtection="1">
      <alignment horizontal="left"/>
    </xf>
    <xf numFmtId="0" fontId="11" fillId="2" borderId="0" xfId="0" applyFont="1" applyFill="1" applyProtection="1"/>
    <xf numFmtId="0" fontId="6" fillId="9" borderId="0" xfId="0" applyFont="1" applyFill="1" applyAlignment="1" applyProtection="1"/>
    <xf numFmtId="0" fontId="5" fillId="9" borderId="0" xfId="0" applyFont="1" applyFill="1" applyAlignment="1" applyProtection="1"/>
    <xf numFmtId="0" fontId="42" fillId="2" borderId="0" xfId="0" applyFont="1" applyFill="1" applyProtection="1"/>
    <xf numFmtId="0" fontId="20" fillId="2" borderId="0" xfId="0" applyFont="1" applyFill="1" applyAlignment="1"/>
    <xf numFmtId="0" fontId="0" fillId="0" borderId="0" xfId="0" applyNumberFormat="1"/>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46" fillId="0" borderId="35" xfId="0" applyFont="1" applyBorder="1"/>
    <xf numFmtId="0" fontId="46" fillId="0" borderId="9" xfId="0" applyFont="1" applyBorder="1"/>
    <xf numFmtId="0" fontId="46" fillId="0" borderId="14" xfId="0" applyFont="1" applyBorder="1"/>
    <xf numFmtId="0" fontId="46" fillId="0" borderId="10" xfId="0" applyFont="1" applyBorder="1" applyAlignment="1">
      <alignment wrapText="1"/>
    </xf>
    <xf numFmtId="0" fontId="46" fillId="0" borderId="34" xfId="0" applyFont="1" applyBorder="1"/>
    <xf numFmtId="0" fontId="46" fillId="0" borderId="15" xfId="0" applyFont="1" applyBorder="1" applyAlignment="1">
      <alignment wrapText="1"/>
    </xf>
    <xf numFmtId="0" fontId="46" fillId="0" borderId="10" xfId="0" applyFont="1" applyFill="1" applyBorder="1" applyAlignment="1">
      <alignment wrapText="1"/>
    </xf>
    <xf numFmtId="0" fontId="46" fillId="0" borderId="34" xfId="0" applyNumberFormat="1" applyFont="1" applyBorder="1"/>
    <xf numFmtId="0" fontId="2" fillId="4" borderId="0" xfId="0" applyFont="1" applyFill="1" applyAlignment="1">
      <alignment horizontal="center"/>
    </xf>
    <xf numFmtId="0" fontId="6" fillId="15" borderId="0" xfId="0" applyFont="1" applyFill="1"/>
    <xf numFmtId="0" fontId="47" fillId="9" borderId="0" xfId="0" applyFont="1" applyFill="1"/>
    <xf numFmtId="0" fontId="44" fillId="9" borderId="0" xfId="0" applyFont="1" applyFill="1" applyAlignment="1">
      <alignment vertical="center"/>
    </xf>
    <xf numFmtId="0" fontId="3" fillId="9" borderId="0" xfId="0" applyFont="1" applyFill="1"/>
    <xf numFmtId="0" fontId="35" fillId="2" borderId="7" xfId="0" applyFont="1" applyFill="1" applyBorder="1" applyAlignment="1">
      <alignment vertical="top"/>
    </xf>
    <xf numFmtId="0" fontId="35" fillId="2" borderId="0" xfId="0" applyFont="1" applyFill="1" applyAlignment="1">
      <alignment horizontal="left" vertical="top"/>
    </xf>
    <xf numFmtId="0" fontId="26" fillId="2" borderId="7" xfId="0" applyFont="1" applyFill="1" applyBorder="1" applyAlignment="1">
      <alignment vertical="center"/>
    </xf>
    <xf numFmtId="167" fontId="23" fillId="15" borderId="30" xfId="0" applyNumberFormat="1" applyFont="1" applyFill="1" applyBorder="1" applyAlignment="1">
      <alignment horizontal="left"/>
    </xf>
    <xf numFmtId="167" fontId="23" fillId="15" borderId="24" xfId="0" applyNumberFormat="1" applyFont="1" applyFill="1" applyBorder="1" applyAlignment="1">
      <alignment horizontal="left"/>
    </xf>
    <xf numFmtId="167" fontId="23" fillId="15" borderId="26" xfId="0" applyNumberFormat="1" applyFont="1" applyFill="1" applyBorder="1" applyAlignment="1">
      <alignment horizontal="left"/>
    </xf>
    <xf numFmtId="0" fontId="6" fillId="0" borderId="0" xfId="0" applyFont="1" applyFill="1" applyAlignment="1" applyProtection="1">
      <alignment vertical="center" wrapText="1"/>
      <protection locked="0"/>
    </xf>
    <xf numFmtId="0" fontId="6" fillId="0" borderId="0" xfId="0" applyFont="1" applyFill="1" applyAlignment="1" applyProtection="1">
      <alignment vertical="center"/>
      <protection locked="0"/>
    </xf>
    <xf numFmtId="164" fontId="6" fillId="0" borderId="0" xfId="0" applyNumberFormat="1" applyFont="1" applyFill="1" applyAlignment="1" applyProtection="1">
      <alignment vertical="center"/>
      <protection locked="0"/>
    </xf>
    <xf numFmtId="0" fontId="34" fillId="0" borderId="0" xfId="0" applyFont="1" applyFill="1" applyAlignment="1" applyProtection="1">
      <alignment vertical="center"/>
      <protection locked="0"/>
    </xf>
    <xf numFmtId="164" fontId="34" fillId="0" borderId="0" xfId="0" applyNumberFormat="1" applyFont="1" applyFill="1" applyAlignment="1" applyProtection="1">
      <alignment vertical="center"/>
      <protection locked="0"/>
    </xf>
    <xf numFmtId="0" fontId="14" fillId="6" borderId="0" xfId="0" applyFont="1" applyFill="1" applyAlignment="1"/>
    <xf numFmtId="0" fontId="6" fillId="2" borderId="0" xfId="0" applyFont="1" applyFill="1" applyAlignment="1"/>
    <xf numFmtId="0" fontId="6" fillId="6" borderId="0" xfId="0" applyFont="1" applyFill="1" applyAlignment="1"/>
    <xf numFmtId="0" fontId="14" fillId="2" borderId="0" xfId="0" applyFont="1" applyFill="1" applyAlignment="1"/>
    <xf numFmtId="0" fontId="37" fillId="2" borderId="0" xfId="0" applyFont="1" applyFill="1" applyAlignment="1">
      <alignment vertical="center"/>
    </xf>
    <xf numFmtId="0" fontId="21" fillId="2" borderId="0" xfId="0" applyFont="1" applyFill="1" applyAlignment="1">
      <alignment vertical="top"/>
    </xf>
    <xf numFmtId="0" fontId="2" fillId="6" borderId="0" xfId="0" applyFont="1" applyFill="1"/>
    <xf numFmtId="0" fontId="37" fillId="6" borderId="0" xfId="0" applyFont="1" applyFill="1" applyAlignment="1">
      <alignment vertical="center"/>
    </xf>
    <xf numFmtId="0" fontId="21" fillId="6" borderId="0" xfId="0" applyFont="1" applyFill="1" applyAlignment="1">
      <alignment vertical="top"/>
    </xf>
    <xf numFmtId="0" fontId="14" fillId="6" borderId="0" xfId="0" applyFont="1" applyFill="1" applyAlignment="1">
      <alignment vertical="center"/>
    </xf>
    <xf numFmtId="0" fontId="36" fillId="6" borderId="0" xfId="0" applyFont="1" applyFill="1" applyAlignment="1"/>
    <xf numFmtId="0" fontId="6" fillId="6" borderId="0" xfId="0" applyFont="1" applyFill="1" applyProtection="1"/>
    <xf numFmtId="0" fontId="36" fillId="2" borderId="0" xfId="0" applyFont="1" applyFill="1" applyAlignment="1" applyProtection="1"/>
    <xf numFmtId="0" fontId="36" fillId="2" borderId="0" xfId="0" applyFont="1" applyFill="1" applyAlignment="1"/>
    <xf numFmtId="0" fontId="14" fillId="2" borderId="0" xfId="0" applyFont="1" applyFill="1" applyAlignment="1">
      <alignment vertical="center"/>
    </xf>
    <xf numFmtId="49" fontId="0" fillId="0" borderId="0" xfId="0" applyNumberFormat="1"/>
    <xf numFmtId="14" fontId="0" fillId="0" borderId="0" xfId="0" applyNumberFormat="1"/>
    <xf numFmtId="0" fontId="5" fillId="9" borderId="0" xfId="0" applyFont="1" applyFill="1"/>
    <xf numFmtId="2" fontId="6" fillId="9" borderId="0" xfId="0" applyNumberFormat="1" applyFont="1" applyFill="1" applyAlignment="1">
      <alignment vertical="center"/>
    </xf>
    <xf numFmtId="0" fontId="36" fillId="6" borderId="0" xfId="0" applyFont="1" applyFill="1" applyAlignment="1" applyProtection="1">
      <alignment vertical="center"/>
    </xf>
    <xf numFmtId="0" fontId="11" fillId="2" borderId="0" xfId="0" applyFont="1" applyFill="1" applyAlignment="1">
      <alignment horizontal="left" vertical="center" wrapText="1"/>
    </xf>
    <xf numFmtId="0" fontId="46" fillId="0" borderId="2" xfId="0" applyFont="1" applyBorder="1"/>
    <xf numFmtId="0" fontId="5" fillId="2" borderId="0" xfId="0" applyFont="1" applyFill="1" applyAlignment="1">
      <alignment horizontal="left" vertical="center" indent="1"/>
    </xf>
    <xf numFmtId="0" fontId="5" fillId="2" borderId="0" xfId="0" applyFont="1" applyFill="1" applyAlignment="1">
      <alignment horizontal="left" vertical="center" indent="2"/>
    </xf>
    <xf numFmtId="0" fontId="5" fillId="2" borderId="0" xfId="0" quotePrefix="1" applyFont="1" applyFill="1" applyAlignment="1">
      <alignment horizontal="right" vertical="center"/>
    </xf>
    <xf numFmtId="0" fontId="5" fillId="2" borderId="0" xfId="0" applyFont="1" applyFill="1" applyAlignment="1">
      <alignment horizontal="left" vertical="center" indent="3"/>
    </xf>
    <xf numFmtId="0" fontId="5" fillId="2" borderId="0" xfId="0" applyFont="1" applyFill="1" applyAlignment="1">
      <alignment vertical="center" wrapText="1"/>
    </xf>
    <xf numFmtId="0" fontId="28" fillId="2" borderId="0" xfId="0" applyFont="1" applyFill="1" applyAlignment="1" applyProtection="1">
      <alignment horizontal="center" wrapText="1"/>
    </xf>
    <xf numFmtId="0" fontId="49" fillId="2" borderId="0" xfId="0" applyFont="1" applyFill="1" applyAlignment="1" applyProtection="1">
      <alignment wrapText="1"/>
    </xf>
    <xf numFmtId="0" fontId="5" fillId="2" borderId="0" xfId="0" applyFont="1" applyFill="1" applyAlignment="1">
      <alignment horizontal="center" vertical="center" wrapText="1"/>
    </xf>
    <xf numFmtId="0" fontId="48" fillId="0" borderId="34" xfId="0" applyFont="1" applyBorder="1"/>
    <xf numFmtId="0" fontId="48" fillId="0" borderId="34" xfId="0" applyFont="1" applyBorder="1" applyAlignment="1">
      <alignment wrapText="1"/>
    </xf>
    <xf numFmtId="0" fontId="48" fillId="0" borderId="2" xfId="0" applyFont="1" applyBorder="1"/>
    <xf numFmtId="0" fontId="25" fillId="2" borderId="0" xfId="0" applyFont="1" applyFill="1" applyAlignment="1">
      <alignment horizontal="left" vertical="top" indent="2"/>
    </xf>
    <xf numFmtId="0" fontId="50" fillId="2" borderId="0" xfId="0" applyFont="1" applyFill="1" applyAlignment="1">
      <alignment horizontal="left" vertical="top" indent="2"/>
    </xf>
    <xf numFmtId="0" fontId="5" fillId="2" borderId="0" xfId="0" applyFont="1" applyFill="1" applyAlignment="1">
      <alignment horizontal="left" vertical="center"/>
    </xf>
    <xf numFmtId="0" fontId="4" fillId="10" borderId="1" xfId="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52" fillId="2" borderId="0" xfId="1" applyFont="1" applyFill="1" applyProtection="1">
      <protection locked="0"/>
    </xf>
    <xf numFmtId="0" fontId="56" fillId="2" borderId="0" xfId="0" applyFont="1" applyFill="1" applyAlignment="1" applyProtection="1">
      <alignment horizontal="right" vertical="top" wrapText="1"/>
    </xf>
    <xf numFmtId="22" fontId="0" fillId="0" borderId="0" xfId="0" applyNumberFormat="1"/>
    <xf numFmtId="0" fontId="57" fillId="0" borderId="9" xfId="0" applyFont="1" applyBorder="1"/>
    <xf numFmtId="0" fontId="57" fillId="0" borderId="2" xfId="0" applyFont="1" applyBorder="1"/>
    <xf numFmtId="0" fontId="57" fillId="0" borderId="10" xfId="0" applyFont="1" applyBorder="1" applyAlignment="1">
      <alignment wrapText="1"/>
    </xf>
    <xf numFmtId="0" fontId="57" fillId="0" borderId="34" xfId="0" applyNumberFormat="1" applyFont="1" applyBorder="1"/>
    <xf numFmtId="0" fontId="46" fillId="0" borderId="0" xfId="0" applyFont="1"/>
    <xf numFmtId="49" fontId="0" fillId="0" borderId="0" xfId="0" quotePrefix="1" applyNumberFormat="1"/>
    <xf numFmtId="0" fontId="5" fillId="2" borderId="0" xfId="0" applyFont="1" applyFill="1" applyAlignment="1">
      <alignment horizontal="left" vertical="center" wrapText="1" indent="1"/>
    </xf>
    <xf numFmtId="0" fontId="5" fillId="2" borderId="0" xfId="0" applyFont="1" applyFill="1" applyAlignment="1">
      <alignment horizontal="left" wrapText="1"/>
    </xf>
    <xf numFmtId="0" fontId="5" fillId="2" borderId="0" xfId="0" applyFont="1" applyFill="1" applyAlignment="1">
      <alignment horizontal="left" vertical="center" indent="1"/>
    </xf>
    <xf numFmtId="0" fontId="6" fillId="2" borderId="0" xfId="0" applyFont="1" applyFill="1" applyBorder="1" applyAlignment="1" applyProtection="1">
      <alignment horizontal="left" vertical="top" wrapText="1" indent="1"/>
      <protection locked="0"/>
    </xf>
    <xf numFmtId="2" fontId="0" fillId="0" borderId="0" xfId="0" applyNumberFormat="1" applyAlignment="1">
      <alignment horizontal="right"/>
    </xf>
    <xf numFmtId="0" fontId="0" fillId="0" borderId="0" xfId="0" applyAlignment="1">
      <alignment horizontal="left" wrapText="1"/>
    </xf>
    <xf numFmtId="0" fontId="43" fillId="0" borderId="0" xfId="0" applyFont="1" applyAlignment="1">
      <alignment horizontal="left" vertical="center" wrapText="1"/>
    </xf>
    <xf numFmtId="0" fontId="2" fillId="2" borderId="0" xfId="0" applyFont="1" applyFill="1" applyAlignment="1">
      <alignment horizontal="left" wrapText="1" indent="1"/>
    </xf>
    <xf numFmtId="0" fontId="18" fillId="4" borderId="0" xfId="0" applyFont="1" applyFill="1" applyAlignment="1">
      <alignment horizontal="center" vertical="center"/>
    </xf>
    <xf numFmtId="0" fontId="3" fillId="2" borderId="0" xfId="0" applyFont="1" applyFill="1" applyAlignment="1">
      <alignment horizontal="center"/>
    </xf>
    <xf numFmtId="0" fontId="1" fillId="2" borderId="0" xfId="0" applyFont="1" applyFill="1" applyAlignment="1">
      <alignment horizontal="center"/>
    </xf>
    <xf numFmtId="0" fontId="45" fillId="4" borderId="0" xfId="1" applyFont="1" applyFill="1" applyAlignment="1" applyProtection="1">
      <alignment horizontal="center" vertical="center"/>
      <protection locked="0"/>
    </xf>
    <xf numFmtId="0" fontId="32" fillId="2" borderId="0" xfId="0" applyFont="1" applyFill="1" applyAlignment="1">
      <alignment horizontal="left" vertical="top" wrapText="1" indent="1"/>
    </xf>
    <xf numFmtId="0" fontId="2" fillId="2" borderId="0" xfId="0" applyFont="1" applyFill="1" applyAlignment="1">
      <alignment horizontal="left" wrapText="1"/>
    </xf>
    <xf numFmtId="0" fontId="2" fillId="2" borderId="0" xfId="0" applyFont="1" applyFill="1" applyAlignment="1">
      <alignment horizontal="left"/>
    </xf>
    <xf numFmtId="0" fontId="49" fillId="2" borderId="0" xfId="0" applyFont="1" applyFill="1" applyAlignment="1" applyProtection="1">
      <alignment horizontal="left" vertical="center" wrapText="1"/>
    </xf>
    <xf numFmtId="0" fontId="8" fillId="4" borderId="0" xfId="0" applyFont="1" applyFill="1" applyAlignment="1" applyProtection="1">
      <alignment horizontal="center"/>
    </xf>
    <xf numFmtId="0" fontId="6" fillId="2" borderId="0" xfId="0" applyFont="1" applyFill="1" applyAlignment="1" applyProtection="1">
      <alignment horizontal="center"/>
    </xf>
    <xf numFmtId="0" fontId="22" fillId="4" borderId="0" xfId="0" applyFont="1" applyFill="1" applyAlignment="1" applyProtection="1">
      <alignment horizontal="center"/>
    </xf>
    <xf numFmtId="0" fontId="51" fillId="2" borderId="0" xfId="1" applyFont="1" applyFill="1" applyAlignment="1" applyProtection="1">
      <alignment horizontal="left"/>
      <protection locked="0"/>
    </xf>
    <xf numFmtId="0" fontId="28" fillId="2" borderId="0" xfId="0" applyFont="1" applyFill="1" applyAlignment="1" applyProtection="1">
      <alignment horizontal="center" wrapText="1"/>
    </xf>
    <xf numFmtId="0" fontId="5" fillId="2" borderId="0" xfId="0" applyFont="1" applyFill="1" applyAlignment="1" applyProtection="1">
      <alignment horizontal="center" vertical="center" wrapText="1"/>
    </xf>
    <xf numFmtId="1" fontId="6" fillId="5" borderId="19" xfId="0" applyNumberFormat="1" applyFont="1" applyFill="1" applyBorder="1" applyAlignment="1" applyProtection="1">
      <alignment horizontal="left" vertical="center" indent="1"/>
      <protection locked="0"/>
    </xf>
    <xf numFmtId="1" fontId="6" fillId="5" borderId="20" xfId="0" applyNumberFormat="1" applyFont="1" applyFill="1" applyBorder="1" applyAlignment="1" applyProtection="1">
      <alignment horizontal="left" vertical="center" indent="1"/>
      <protection locked="0"/>
    </xf>
    <xf numFmtId="1" fontId="6" fillId="5" borderId="21" xfId="0" applyNumberFormat="1" applyFont="1" applyFill="1" applyBorder="1" applyAlignment="1" applyProtection="1">
      <alignment horizontal="left" vertical="center" indent="1"/>
      <protection locked="0"/>
    </xf>
    <xf numFmtId="0" fontId="5" fillId="2" borderId="0" xfId="0" applyFont="1" applyFill="1" applyAlignment="1">
      <alignment horizontal="left" vertical="center" indent="1"/>
    </xf>
    <xf numFmtId="1" fontId="6" fillId="5" borderId="19" xfId="0" applyNumberFormat="1" applyFont="1" applyFill="1" applyBorder="1" applyAlignment="1" applyProtection="1">
      <alignment horizontal="left" vertical="center" wrapText="1" indent="1"/>
      <protection locked="0"/>
    </xf>
    <xf numFmtId="1" fontId="6" fillId="5" borderId="20" xfId="0" applyNumberFormat="1" applyFont="1" applyFill="1" applyBorder="1" applyAlignment="1" applyProtection="1">
      <alignment horizontal="left" vertical="center" wrapText="1" indent="1"/>
      <protection locked="0"/>
    </xf>
    <xf numFmtId="1" fontId="6" fillId="5" borderId="21" xfId="0" applyNumberFormat="1" applyFont="1" applyFill="1" applyBorder="1" applyAlignment="1" applyProtection="1">
      <alignment horizontal="left" vertical="center" wrapText="1" indent="1"/>
      <protection locked="0"/>
    </xf>
    <xf numFmtId="0" fontId="6" fillId="5" borderId="19" xfId="0" applyFont="1" applyFill="1" applyBorder="1" applyAlignment="1" applyProtection="1">
      <alignment horizontal="center" vertical="center" wrapText="1"/>
      <protection locked="0"/>
    </xf>
    <xf numFmtId="0" fontId="6" fillId="5" borderId="20" xfId="0" applyFont="1" applyFill="1" applyBorder="1" applyAlignment="1" applyProtection="1">
      <alignment horizontal="center" vertical="center" wrapText="1"/>
      <protection locked="0"/>
    </xf>
    <xf numFmtId="0" fontId="6" fillId="5" borderId="21" xfId="0" applyFont="1" applyFill="1" applyBorder="1" applyAlignment="1" applyProtection="1">
      <alignment horizontal="center" vertical="center" wrapText="1"/>
      <protection locked="0"/>
    </xf>
    <xf numFmtId="0" fontId="5" fillId="2" borderId="0" xfId="0" applyFont="1" applyFill="1" applyAlignment="1">
      <alignment horizontal="left" vertical="center" wrapText="1"/>
    </xf>
    <xf numFmtId="0" fontId="18" fillId="4" borderId="0" xfId="0" applyFont="1" applyFill="1" applyAlignment="1">
      <alignment horizontal="center"/>
    </xf>
    <xf numFmtId="0" fontId="6" fillId="5" borderId="19" xfId="0" applyFont="1" applyFill="1" applyBorder="1" applyAlignment="1" applyProtection="1">
      <alignment horizontal="left" vertical="center" wrapText="1" indent="1"/>
      <protection locked="0"/>
    </xf>
    <xf numFmtId="0" fontId="6" fillId="5" borderId="20" xfId="0" applyFont="1" applyFill="1" applyBorder="1" applyAlignment="1" applyProtection="1">
      <alignment horizontal="left" vertical="center" wrapText="1" indent="1"/>
      <protection locked="0"/>
    </xf>
    <xf numFmtId="0" fontId="6" fillId="5" borderId="21" xfId="0" applyFont="1" applyFill="1" applyBorder="1" applyAlignment="1" applyProtection="1">
      <alignment horizontal="left" vertical="center" wrapText="1" indent="1"/>
      <protection locked="0"/>
    </xf>
    <xf numFmtId="1" fontId="6" fillId="5" borderId="3" xfId="0" applyNumberFormat="1" applyFont="1" applyFill="1" applyBorder="1" applyAlignment="1" applyProtection="1">
      <alignment horizontal="left" vertical="center" indent="1"/>
      <protection locked="0"/>
    </xf>
    <xf numFmtId="1" fontId="6" fillId="5" borderId="4" xfId="0" applyNumberFormat="1" applyFont="1" applyFill="1" applyBorder="1" applyAlignment="1" applyProtection="1">
      <alignment horizontal="left" vertical="center" indent="1"/>
      <protection locked="0"/>
    </xf>
    <xf numFmtId="1" fontId="6" fillId="5" borderId="5" xfId="0" applyNumberFormat="1" applyFont="1" applyFill="1" applyBorder="1" applyAlignment="1" applyProtection="1">
      <alignment horizontal="left" vertical="center" indent="1"/>
      <protection locked="0"/>
    </xf>
    <xf numFmtId="0" fontId="28" fillId="2" borderId="0" xfId="0" applyFont="1" applyFill="1" applyAlignment="1">
      <alignment horizontal="left" vertical="center" wrapText="1" indent="1"/>
    </xf>
    <xf numFmtId="0" fontId="24" fillId="2" borderId="7" xfId="0" applyFont="1" applyFill="1" applyBorder="1" applyAlignment="1">
      <alignment horizontal="center"/>
    </xf>
    <xf numFmtId="166" fontId="6" fillId="5" borderId="3" xfId="0" applyNumberFormat="1" applyFont="1" applyFill="1" applyBorder="1" applyAlignment="1" applyProtection="1">
      <alignment horizontal="left" vertical="center" indent="1"/>
      <protection locked="0"/>
    </xf>
    <xf numFmtId="166" fontId="6" fillId="5" borderId="4" xfId="0" applyNumberFormat="1" applyFont="1" applyFill="1" applyBorder="1" applyAlignment="1" applyProtection="1">
      <alignment horizontal="left" vertical="center" indent="1"/>
      <protection locked="0"/>
    </xf>
    <xf numFmtId="166" fontId="6" fillId="5" borderId="5" xfId="0" applyNumberFormat="1" applyFont="1" applyFill="1" applyBorder="1" applyAlignment="1" applyProtection="1">
      <alignment horizontal="left" vertical="center" indent="1"/>
      <protection locked="0"/>
    </xf>
    <xf numFmtId="0" fontId="6" fillId="5" borderId="3"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22" fillId="4" borderId="0" xfId="0" applyFont="1" applyFill="1" applyAlignment="1">
      <alignment horizontal="center"/>
    </xf>
    <xf numFmtId="0" fontId="8" fillId="4" borderId="0" xfId="0" applyFont="1" applyFill="1" applyAlignment="1">
      <alignment horizontal="center"/>
    </xf>
    <xf numFmtId="0" fontId="52" fillId="2" borderId="0" xfId="1" applyFont="1" applyFill="1" applyAlignment="1" applyProtection="1">
      <alignment horizontal="left"/>
      <protection locked="0"/>
    </xf>
    <xf numFmtId="0" fontId="6" fillId="5" borderId="19" xfId="0" applyFont="1" applyFill="1" applyBorder="1" applyAlignment="1" applyProtection="1">
      <alignment horizontal="center" vertical="center"/>
      <protection locked="0"/>
    </xf>
    <xf numFmtId="0" fontId="6" fillId="5" borderId="20" xfId="0" applyFont="1" applyFill="1" applyBorder="1" applyAlignment="1" applyProtection="1">
      <alignment horizontal="center" vertical="center"/>
      <protection locked="0"/>
    </xf>
    <xf numFmtId="0" fontId="6" fillId="5" borderId="21" xfId="0" applyFont="1" applyFill="1" applyBorder="1" applyAlignment="1" applyProtection="1">
      <alignment horizontal="center" vertical="center"/>
      <protection locked="0"/>
    </xf>
    <xf numFmtId="49" fontId="6" fillId="5" borderId="3" xfId="0" applyNumberFormat="1" applyFont="1" applyFill="1" applyBorder="1" applyAlignment="1" applyProtection="1">
      <alignment horizontal="left" vertical="center" indent="1"/>
      <protection locked="0"/>
    </xf>
    <xf numFmtId="49" fontId="6" fillId="5" borderId="4" xfId="0" applyNumberFormat="1" applyFont="1" applyFill="1" applyBorder="1" applyAlignment="1" applyProtection="1">
      <alignment horizontal="left" vertical="center" indent="1"/>
      <protection locked="0"/>
    </xf>
    <xf numFmtId="49" fontId="6" fillId="5" borderId="5" xfId="0" applyNumberFormat="1" applyFont="1" applyFill="1" applyBorder="1" applyAlignment="1" applyProtection="1">
      <alignment horizontal="left" vertical="center" indent="1"/>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66" fontId="6" fillId="5" borderId="19" xfId="0" applyNumberFormat="1" applyFont="1" applyFill="1" applyBorder="1" applyAlignment="1" applyProtection="1">
      <alignment horizontal="left" vertical="center" indent="1"/>
      <protection locked="0"/>
    </xf>
    <xf numFmtId="166" fontId="6" fillId="5" borderId="20" xfId="0" applyNumberFormat="1" applyFont="1" applyFill="1" applyBorder="1" applyAlignment="1" applyProtection="1">
      <alignment horizontal="left" vertical="center" indent="1"/>
      <protection locked="0"/>
    </xf>
    <xf numFmtId="166" fontId="6" fillId="5" borderId="21" xfId="0" applyNumberFormat="1" applyFont="1" applyFill="1" applyBorder="1" applyAlignment="1" applyProtection="1">
      <alignment horizontal="left" vertical="center" indent="1"/>
      <protection locked="0"/>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5" fillId="2" borderId="0" xfId="0" applyFont="1" applyFill="1" applyAlignment="1">
      <alignment horizontal="left" wrapText="1"/>
    </xf>
    <xf numFmtId="0" fontId="5" fillId="2" borderId="0" xfId="0" applyFont="1" applyFill="1" applyAlignment="1">
      <alignment horizontal="left"/>
    </xf>
    <xf numFmtId="0" fontId="6" fillId="5" borderId="3" xfId="0" applyFont="1" applyFill="1" applyBorder="1" applyAlignment="1" applyProtection="1">
      <alignment horizontal="left" vertical="top" wrapText="1" indent="1"/>
      <protection locked="0"/>
    </xf>
    <xf numFmtId="0" fontId="6" fillId="5" borderId="4" xfId="0" applyFont="1" applyFill="1" applyBorder="1" applyAlignment="1" applyProtection="1">
      <alignment horizontal="left" vertical="top" wrapText="1" indent="1"/>
      <protection locked="0"/>
    </xf>
    <xf numFmtId="0" fontId="6" fillId="5" borderId="5" xfId="0" applyFont="1" applyFill="1" applyBorder="1" applyAlignment="1" applyProtection="1">
      <alignment horizontal="left" vertical="top" wrapText="1" indent="1"/>
      <protection locked="0"/>
    </xf>
    <xf numFmtId="0" fontId="6" fillId="5" borderId="17" xfId="0" applyFont="1" applyFill="1" applyBorder="1" applyAlignment="1" applyProtection="1">
      <alignment horizontal="left" vertical="top" wrapText="1" indent="1"/>
      <protection locked="0"/>
    </xf>
    <xf numFmtId="0" fontId="6" fillId="5" borderId="0" xfId="0" applyFont="1" applyFill="1" applyBorder="1" applyAlignment="1" applyProtection="1">
      <alignment horizontal="left" vertical="top" wrapText="1" indent="1"/>
      <protection locked="0"/>
    </xf>
    <xf numFmtId="0" fontId="6" fillId="5" borderId="18" xfId="0" applyFont="1" applyFill="1" applyBorder="1" applyAlignment="1" applyProtection="1">
      <alignment horizontal="left" vertical="top" wrapText="1" indent="1"/>
      <protection locked="0"/>
    </xf>
    <xf numFmtId="0" fontId="6" fillId="5" borderId="6" xfId="0" applyFont="1" applyFill="1" applyBorder="1" applyAlignment="1" applyProtection="1">
      <alignment horizontal="left" vertical="top" wrapText="1" indent="1"/>
      <protection locked="0"/>
    </xf>
    <xf numFmtId="0" fontId="6" fillId="5" borderId="7" xfId="0" applyFont="1" applyFill="1" applyBorder="1" applyAlignment="1" applyProtection="1">
      <alignment horizontal="left" vertical="top" wrapText="1" indent="1"/>
      <protection locked="0"/>
    </xf>
    <xf numFmtId="0" fontId="6" fillId="5" borderId="8" xfId="0" applyFont="1" applyFill="1" applyBorder="1" applyAlignment="1" applyProtection="1">
      <alignment horizontal="left" vertical="top" wrapText="1" indent="1"/>
      <protection locked="0"/>
    </xf>
    <xf numFmtId="0" fontId="36" fillId="6" borderId="0" xfId="0" applyFont="1" applyFill="1" applyAlignment="1">
      <alignment horizontal="left" vertical="center"/>
    </xf>
    <xf numFmtId="0" fontId="5" fillId="4" borderId="0" xfId="0" applyFont="1" applyFill="1" applyAlignment="1">
      <alignment horizontal="center"/>
    </xf>
    <xf numFmtId="10" fontId="35" fillId="2" borderId="0" xfId="0" applyNumberFormat="1" applyFont="1" applyFill="1" applyAlignment="1">
      <alignment horizontal="right" vertical="top"/>
    </xf>
    <xf numFmtId="0" fontId="6" fillId="5" borderId="3" xfId="0" applyFont="1" applyFill="1" applyBorder="1" applyAlignment="1" applyProtection="1">
      <alignment horizontal="left" vertical="center" wrapText="1" indent="1"/>
      <protection locked="0"/>
    </xf>
    <xf numFmtId="0" fontId="6" fillId="5" borderId="4" xfId="0" applyFont="1" applyFill="1" applyBorder="1" applyAlignment="1" applyProtection="1">
      <alignment horizontal="left" vertical="center" wrapText="1" indent="1"/>
      <protection locked="0"/>
    </xf>
    <xf numFmtId="0" fontId="6" fillId="5" borderId="5" xfId="0" applyFont="1" applyFill="1" applyBorder="1" applyAlignment="1" applyProtection="1">
      <alignment horizontal="left" vertical="center" wrapText="1" indent="1"/>
      <protection locked="0"/>
    </xf>
    <xf numFmtId="0" fontId="6" fillId="2" borderId="17" xfId="0" applyFont="1" applyFill="1" applyBorder="1" applyAlignment="1">
      <alignment horizontal="center" vertical="center"/>
    </xf>
    <xf numFmtId="0" fontId="6" fillId="2" borderId="0" xfId="0" applyFont="1" applyFill="1" applyAlignment="1">
      <alignment horizontal="center" vertical="center"/>
    </xf>
    <xf numFmtId="49" fontId="6" fillId="5" borderId="19" xfId="0" applyNumberFormat="1" applyFont="1" applyFill="1" applyBorder="1" applyAlignment="1" applyProtection="1">
      <alignment horizontal="left" vertical="center" indent="1"/>
      <protection locked="0"/>
    </xf>
    <xf numFmtId="49" fontId="6" fillId="5" borderId="20" xfId="0" applyNumberFormat="1" applyFont="1" applyFill="1" applyBorder="1" applyAlignment="1" applyProtection="1">
      <alignment horizontal="left" vertical="center" indent="1"/>
      <protection locked="0"/>
    </xf>
    <xf numFmtId="49" fontId="6" fillId="5" borderId="21" xfId="0" applyNumberFormat="1" applyFont="1" applyFill="1" applyBorder="1" applyAlignment="1" applyProtection="1">
      <alignment horizontal="left" vertical="center" indent="1"/>
      <protection locked="0"/>
    </xf>
    <xf numFmtId="10" fontId="35" fillId="2" borderId="0" xfId="0" applyNumberFormat="1" applyFont="1" applyFill="1" applyAlignment="1">
      <alignment horizontal="right" vertical="top" indent="1"/>
    </xf>
    <xf numFmtId="0" fontId="5" fillId="2" borderId="0" xfId="0" applyFont="1" applyFill="1" applyAlignment="1">
      <alignment horizontal="left" vertical="center" wrapText="1" indent="1"/>
    </xf>
    <xf numFmtId="0" fontId="5" fillId="2" borderId="18" xfId="0" applyFont="1" applyFill="1" applyBorder="1" applyAlignment="1">
      <alignment horizontal="left" vertical="center" wrapText="1"/>
    </xf>
    <xf numFmtId="0" fontId="25" fillId="4" borderId="0" xfId="0" applyFont="1" applyFill="1" applyAlignment="1">
      <alignment horizontal="center"/>
    </xf>
    <xf numFmtId="0" fontId="5" fillId="2" borderId="0" xfId="0" applyFont="1" applyFill="1" applyAlignment="1">
      <alignment horizontal="left" vertical="top" wrapText="1"/>
    </xf>
    <xf numFmtId="0" fontId="5" fillId="2" borderId="0" xfId="0" applyFont="1" applyFill="1" applyAlignment="1">
      <alignment horizontal="left" vertical="center" wrapText="1" indent="2"/>
    </xf>
    <xf numFmtId="0" fontId="14" fillId="6" borderId="0" xfId="0" applyFont="1" applyFill="1" applyAlignment="1">
      <alignment horizontal="left" vertical="center"/>
    </xf>
    <xf numFmtId="0" fontId="5" fillId="9" borderId="0" xfId="0" applyFont="1" applyFill="1" applyAlignment="1">
      <alignment horizontal="center" wrapText="1"/>
    </xf>
    <xf numFmtId="0" fontId="15" fillId="9" borderId="0" xfId="0" applyFont="1" applyFill="1" applyAlignment="1">
      <alignment horizontal="center" vertical="top" wrapText="1"/>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5" fillId="2" borderId="0" xfId="0" applyFont="1" applyFill="1" applyAlignment="1">
      <alignment horizontal="left" wrapText="1" indent="1"/>
    </xf>
    <xf numFmtId="0" fontId="25" fillId="3" borderId="0" xfId="0" applyFont="1" applyFill="1" applyAlignment="1">
      <alignment horizontal="center"/>
    </xf>
    <xf numFmtId="0" fontId="31" fillId="3" borderId="0" xfId="0" applyFont="1" applyFill="1" applyAlignment="1">
      <alignment horizontal="center"/>
    </xf>
    <xf numFmtId="0" fontId="5" fillId="2" borderId="0" xfId="0" applyFont="1" applyFill="1" applyAlignment="1">
      <alignment horizontal="right" vertical="center"/>
    </xf>
    <xf numFmtId="0" fontId="5" fillId="2" borderId="18" xfId="0" applyFont="1" applyFill="1" applyBorder="1" applyAlignment="1">
      <alignment horizontal="right" vertical="center"/>
    </xf>
    <xf numFmtId="0" fontId="6" fillId="12" borderId="19" xfId="0" applyFont="1" applyFill="1" applyBorder="1" applyAlignment="1" applyProtection="1">
      <alignment horizontal="left" vertical="center" indent="2"/>
      <protection locked="0"/>
    </xf>
    <xf numFmtId="0" fontId="6" fillId="12" borderId="20" xfId="0" applyFont="1" applyFill="1" applyBorder="1" applyAlignment="1" applyProtection="1">
      <alignment horizontal="left" vertical="center" indent="2"/>
      <protection locked="0"/>
    </xf>
    <xf numFmtId="0" fontId="6" fillId="12" borderId="21" xfId="0" applyFont="1" applyFill="1" applyBorder="1" applyAlignment="1" applyProtection="1">
      <alignment horizontal="left" vertical="center" indent="2"/>
      <protection locked="0"/>
    </xf>
    <xf numFmtId="0" fontId="28" fillId="2" borderId="0" xfId="0" applyFont="1" applyFill="1" applyAlignment="1">
      <alignment horizontal="right" vertical="center" indent="1"/>
    </xf>
    <xf numFmtId="0" fontId="28" fillId="2" borderId="18" xfId="0" applyFont="1" applyFill="1" applyBorder="1" applyAlignment="1">
      <alignment horizontal="right" vertical="center" indent="1"/>
    </xf>
    <xf numFmtId="0" fontId="6" fillId="5" borderId="19" xfId="0" applyFont="1" applyFill="1" applyBorder="1" applyAlignment="1" applyProtection="1">
      <alignment horizontal="left" vertical="center" indent="1"/>
      <protection locked="0"/>
    </xf>
    <xf numFmtId="0" fontId="6" fillId="5" borderId="20" xfId="0" applyFont="1" applyFill="1" applyBorder="1" applyAlignment="1" applyProtection="1">
      <alignment horizontal="left" vertical="center" indent="1"/>
      <protection locked="0"/>
    </xf>
    <xf numFmtId="0" fontId="6" fillId="5" borderId="21" xfId="0" applyFont="1" applyFill="1" applyBorder="1" applyAlignment="1" applyProtection="1">
      <alignment horizontal="left" vertical="center" indent="1"/>
      <protection locked="0"/>
    </xf>
    <xf numFmtId="0" fontId="23" fillId="7" borderId="33" xfId="0" applyNumberFormat="1" applyFont="1" applyFill="1" applyBorder="1" applyAlignment="1" applyProtection="1">
      <alignment horizontal="center" vertical="center" wrapText="1"/>
      <protection locked="0"/>
    </xf>
    <xf numFmtId="0" fontId="23" fillId="7" borderId="36" xfId="0" applyNumberFormat="1" applyFont="1" applyFill="1" applyBorder="1" applyAlignment="1" applyProtection="1">
      <alignment horizontal="center" vertical="center" wrapText="1"/>
      <protection locked="0"/>
    </xf>
    <xf numFmtId="0" fontId="6" fillId="5" borderId="3" xfId="0" applyFont="1" applyFill="1" applyBorder="1" applyAlignment="1" applyProtection="1">
      <alignment horizontal="left" vertical="top" wrapText="1"/>
      <protection locked="0"/>
    </xf>
    <xf numFmtId="0" fontId="6" fillId="5" borderId="4" xfId="0" applyFont="1" applyFill="1" applyBorder="1" applyAlignment="1" applyProtection="1">
      <alignment horizontal="left" vertical="top" wrapText="1"/>
      <protection locked="0"/>
    </xf>
    <xf numFmtId="0" fontId="6" fillId="5" borderId="5" xfId="0" applyFont="1" applyFill="1" applyBorder="1" applyAlignment="1" applyProtection="1">
      <alignment horizontal="left" vertical="top" wrapText="1"/>
      <protection locked="0"/>
    </xf>
    <xf numFmtId="0" fontId="6" fillId="5" borderId="17" xfId="0"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top" wrapText="1"/>
      <protection locked="0"/>
    </xf>
    <xf numFmtId="0" fontId="6" fillId="5" borderId="18" xfId="0" applyFont="1" applyFill="1" applyBorder="1" applyAlignment="1" applyProtection="1">
      <alignment horizontal="left" vertical="top" wrapText="1"/>
      <protection locked="0"/>
    </xf>
    <xf numFmtId="0" fontId="6" fillId="5" borderId="6" xfId="0" applyFont="1" applyFill="1" applyBorder="1" applyAlignment="1" applyProtection="1">
      <alignment horizontal="left" vertical="top" wrapText="1"/>
      <protection locked="0"/>
    </xf>
    <xf numFmtId="0" fontId="6" fillId="5" borderId="7"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4" fillId="7" borderId="43" xfId="1" applyFont="1" applyFill="1" applyBorder="1" applyAlignment="1" applyProtection="1">
      <alignment horizontal="center" vertical="center" wrapText="1"/>
      <protection locked="0"/>
    </xf>
    <xf numFmtId="0" fontId="4" fillId="7" borderId="33" xfId="1" applyFont="1" applyFill="1" applyBorder="1" applyAlignment="1" applyProtection="1">
      <alignment horizontal="center" vertical="center" wrapText="1"/>
      <protection locked="0"/>
    </xf>
    <xf numFmtId="0" fontId="4" fillId="5" borderId="43" xfId="1" applyFont="1" applyFill="1" applyBorder="1" applyAlignment="1" applyProtection="1">
      <alignment horizontal="center" vertical="center" wrapText="1"/>
      <protection locked="0"/>
    </xf>
    <xf numFmtId="0" fontId="4" fillId="5" borderId="33" xfId="1" applyFont="1" applyFill="1" applyBorder="1" applyAlignment="1" applyProtection="1">
      <alignment horizontal="center" vertical="center" wrapText="1"/>
      <protection locked="0"/>
    </xf>
    <xf numFmtId="166" fontId="23" fillId="5" borderId="33" xfId="0" applyNumberFormat="1" applyFont="1" applyFill="1" applyBorder="1" applyAlignment="1" applyProtection="1">
      <alignment horizontal="center" vertical="center" wrapText="1"/>
      <protection locked="0"/>
    </xf>
    <xf numFmtId="0" fontId="23" fillId="5" borderId="33" xfId="0" applyNumberFormat="1" applyFont="1" applyFill="1" applyBorder="1" applyAlignment="1" applyProtection="1">
      <alignment horizontal="center" vertical="center" wrapText="1"/>
      <protection locked="0"/>
    </xf>
    <xf numFmtId="0" fontId="4" fillId="5" borderId="39" xfId="1" applyFont="1" applyFill="1" applyBorder="1" applyAlignment="1" applyProtection="1">
      <alignment horizontal="center" vertical="center" wrapText="1"/>
      <protection locked="0"/>
    </xf>
    <xf numFmtId="0" fontId="4" fillId="5" borderId="37" xfId="1" applyFont="1" applyFill="1" applyBorder="1" applyAlignment="1" applyProtection="1">
      <alignment horizontal="center" vertical="center" wrapText="1"/>
      <protection locked="0"/>
    </xf>
    <xf numFmtId="166" fontId="23" fillId="5" borderId="37" xfId="0" applyNumberFormat="1" applyFont="1" applyFill="1" applyBorder="1" applyAlignment="1" applyProtection="1">
      <alignment horizontal="center" vertical="center" wrapText="1"/>
      <protection locked="0"/>
    </xf>
    <xf numFmtId="0" fontId="23" fillId="5" borderId="37" xfId="0" applyNumberFormat="1" applyFont="1" applyFill="1" applyBorder="1" applyAlignment="1" applyProtection="1">
      <alignment horizontal="center" vertical="center" wrapText="1"/>
      <protection locked="0"/>
    </xf>
    <xf numFmtId="0" fontId="23" fillId="5" borderId="36" xfId="0" applyNumberFormat="1" applyFont="1" applyFill="1" applyBorder="1" applyAlignment="1" applyProtection="1">
      <alignment horizontal="center" vertical="center" wrapText="1"/>
      <protection locked="0"/>
    </xf>
    <xf numFmtId="0" fontId="23" fillId="5" borderId="38" xfId="0" applyNumberFormat="1" applyFont="1" applyFill="1" applyBorder="1" applyAlignment="1" applyProtection="1">
      <alignment horizontal="center" vertical="center" wrapText="1"/>
      <protection locked="0"/>
    </xf>
    <xf numFmtId="0" fontId="5" fillId="11" borderId="0" xfId="0" applyFont="1" applyFill="1" applyAlignment="1">
      <alignment horizontal="center"/>
    </xf>
    <xf numFmtId="0" fontId="18" fillId="11" borderId="0" xfId="0" applyFont="1" applyFill="1" applyAlignment="1">
      <alignment horizontal="center"/>
    </xf>
    <xf numFmtId="166" fontId="23" fillId="7" borderId="33" xfId="0" applyNumberFormat="1" applyFont="1" applyFill="1" applyBorder="1" applyAlignment="1" applyProtection="1">
      <alignment horizontal="center" vertical="center" wrapText="1"/>
      <protection locked="0"/>
    </xf>
    <xf numFmtId="0" fontId="4" fillId="7" borderId="43" xfId="1" applyFill="1" applyBorder="1" applyAlignment="1" applyProtection="1">
      <alignment horizontal="center" vertical="center" wrapText="1"/>
      <protection locked="0"/>
    </xf>
    <xf numFmtId="0" fontId="4" fillId="7" borderId="33" xfId="1" applyFill="1" applyBorder="1" applyAlignment="1" applyProtection="1">
      <alignment horizontal="center" vertical="center" wrapText="1"/>
      <protection locked="0"/>
    </xf>
    <xf numFmtId="0" fontId="4" fillId="5" borderId="43" xfId="1" applyFill="1" applyBorder="1" applyAlignment="1" applyProtection="1">
      <alignment horizontal="center" vertical="center" wrapText="1"/>
      <protection locked="0"/>
    </xf>
    <xf numFmtId="0" fontId="4" fillId="5" borderId="33" xfId="1" applyFill="1" applyBorder="1" applyAlignment="1" applyProtection="1">
      <alignment horizontal="center" vertical="center" wrapText="1"/>
      <protection locked="0"/>
    </xf>
    <xf numFmtId="0" fontId="52" fillId="15" borderId="0" xfId="1" applyFont="1" applyFill="1" applyAlignment="1" applyProtection="1">
      <alignment horizontal="left"/>
      <protection locked="0"/>
    </xf>
    <xf numFmtId="0" fontId="40" fillId="4" borderId="40" xfId="0" applyFont="1" applyFill="1" applyBorder="1" applyAlignment="1">
      <alignment horizontal="center"/>
    </xf>
    <xf numFmtId="0" fontId="40" fillId="4" borderId="41" xfId="0" applyFont="1" applyFill="1" applyBorder="1" applyAlignment="1">
      <alignment horizontal="center"/>
    </xf>
    <xf numFmtId="0" fontId="40" fillId="4" borderId="41" xfId="0" applyFont="1" applyFill="1" applyBorder="1" applyAlignment="1">
      <alignment horizontal="center" wrapText="1"/>
    </xf>
    <xf numFmtId="0" fontId="40" fillId="4" borderId="42" xfId="0" applyFont="1" applyFill="1" applyBorder="1" applyAlignment="1">
      <alignment horizontal="center"/>
    </xf>
    <xf numFmtId="0" fontId="24" fillId="2" borderId="0" xfId="0" applyFont="1" applyFill="1" applyAlignment="1">
      <alignment horizontal="right" wrapText="1" indent="1"/>
    </xf>
    <xf numFmtId="0" fontId="24" fillId="2" borderId="18" xfId="0" applyFont="1" applyFill="1" applyBorder="1" applyAlignment="1">
      <alignment horizontal="right" wrapText="1" indent="1"/>
    </xf>
    <xf numFmtId="0" fontId="5" fillId="5" borderId="3" xfId="0" applyFont="1" applyFill="1" applyBorder="1" applyAlignment="1" applyProtection="1">
      <alignment horizontal="center" wrapText="1"/>
      <protection locked="0"/>
    </xf>
    <xf numFmtId="0" fontId="5" fillId="5" borderId="4" xfId="0" applyFont="1" applyFill="1" applyBorder="1" applyAlignment="1" applyProtection="1">
      <alignment horizontal="center" wrapText="1"/>
      <protection locked="0"/>
    </xf>
    <xf numFmtId="0" fontId="5" fillId="5" borderId="5" xfId="0" applyFont="1" applyFill="1" applyBorder="1" applyAlignment="1" applyProtection="1">
      <alignment horizontal="center" wrapText="1"/>
      <protection locked="0"/>
    </xf>
    <xf numFmtId="0" fontId="5" fillId="5" borderId="17" xfId="0" applyFont="1" applyFill="1" applyBorder="1" applyAlignment="1" applyProtection="1">
      <alignment horizontal="center" wrapText="1"/>
      <protection locked="0"/>
    </xf>
    <xf numFmtId="0" fontId="5" fillId="5" borderId="0" xfId="0" applyFont="1" applyFill="1" applyBorder="1" applyAlignment="1" applyProtection="1">
      <alignment horizontal="center" wrapText="1"/>
      <protection locked="0"/>
    </xf>
    <xf numFmtId="0" fontId="5" fillId="5" borderId="18" xfId="0" applyFont="1" applyFill="1" applyBorder="1" applyAlignment="1" applyProtection="1">
      <alignment horizontal="center" wrapText="1"/>
      <protection locked="0"/>
    </xf>
    <xf numFmtId="0" fontId="15" fillId="2" borderId="0" xfId="0" applyFont="1" applyFill="1" applyAlignment="1">
      <alignment horizontal="right" vertical="top" wrapText="1" indent="1"/>
    </xf>
    <xf numFmtId="0" fontId="15" fillId="2" borderId="18" xfId="0" applyFont="1" applyFill="1" applyBorder="1" applyAlignment="1">
      <alignment horizontal="right" vertical="top" wrapText="1" indent="1"/>
    </xf>
    <xf numFmtId="0" fontId="23" fillId="5" borderId="17" xfId="0" applyFont="1" applyFill="1" applyBorder="1" applyAlignment="1" applyProtection="1">
      <alignment horizontal="center" wrapText="1"/>
      <protection locked="0"/>
    </xf>
    <xf numFmtId="0" fontId="23" fillId="5" borderId="0" xfId="0" applyFont="1" applyFill="1" applyBorder="1" applyAlignment="1" applyProtection="1">
      <alignment horizontal="center" wrapText="1"/>
      <protection locked="0"/>
    </xf>
    <xf numFmtId="0" fontId="23" fillId="5" borderId="18" xfId="0" applyFont="1" applyFill="1" applyBorder="1" applyAlignment="1" applyProtection="1">
      <alignment horizontal="center" wrapText="1"/>
      <protection locked="0"/>
    </xf>
    <xf numFmtId="0" fontId="53" fillId="5" borderId="6" xfId="0" applyFont="1" applyFill="1" applyBorder="1" applyAlignment="1">
      <alignment horizontal="center" vertical="top" wrapText="1"/>
    </xf>
    <xf numFmtId="0" fontId="53" fillId="5" borderId="7" xfId="0" applyFont="1" applyFill="1" applyBorder="1" applyAlignment="1">
      <alignment horizontal="center" vertical="top" wrapText="1"/>
    </xf>
    <xf numFmtId="0" fontId="53" fillId="5" borderId="8" xfId="0" applyFont="1" applyFill="1" applyBorder="1" applyAlignment="1">
      <alignment horizontal="center" vertical="top" wrapText="1"/>
    </xf>
    <xf numFmtId="0" fontId="54" fillId="4" borderId="0" xfId="0" applyFont="1" applyFill="1" applyAlignment="1">
      <alignment horizontal="center"/>
    </xf>
    <xf numFmtId="0" fontId="6" fillId="10" borderId="1"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4" fillId="10" borderId="1" xfId="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165" fontId="6" fillId="10" borderId="1" xfId="0" applyNumberFormat="1" applyFont="1" applyFill="1" applyBorder="1" applyAlignment="1" applyProtection="1">
      <alignment horizontal="left" vertical="center" indent="1"/>
      <protection locked="0"/>
    </xf>
    <xf numFmtId="0" fontId="4" fillId="10" borderId="1" xfId="1" applyFill="1" applyBorder="1" applyAlignment="1" applyProtection="1">
      <alignment horizontal="left" vertical="center" indent="1"/>
      <protection locked="0"/>
    </xf>
    <xf numFmtId="0" fontId="6" fillId="10" borderId="1" xfId="0" applyFont="1" applyFill="1" applyBorder="1" applyAlignment="1" applyProtection="1">
      <alignment horizontal="left" vertical="center" indent="1"/>
      <protection locked="0"/>
    </xf>
    <xf numFmtId="0" fontId="6" fillId="0" borderId="0" xfId="0" applyFont="1" applyFill="1" applyAlignment="1" applyProtection="1">
      <alignment vertical="center"/>
      <protection locked="0"/>
    </xf>
    <xf numFmtId="164" fontId="59" fillId="2" borderId="0" xfId="0" applyNumberFormat="1" applyFont="1" applyFill="1"/>
    <xf numFmtId="0" fontId="6" fillId="0" borderId="0" xfId="0" applyFont="1" applyFill="1" applyAlignment="1" applyProtection="1">
      <alignment vertical="center" wrapText="1"/>
      <protection locked="0"/>
    </xf>
    <xf numFmtId="164" fontId="6" fillId="0" borderId="0" xfId="0" applyNumberFormat="1" applyFont="1" applyFill="1" applyAlignment="1" applyProtection="1">
      <alignment vertical="center"/>
      <protection locked="0"/>
    </xf>
    <xf numFmtId="0" fontId="6" fillId="0" borderId="0" xfId="0" applyFont="1" applyFill="1" applyAlignment="1" applyProtection="1">
      <alignment vertical="center" wrapText="1"/>
      <protection locked="0"/>
    </xf>
    <xf numFmtId="0" fontId="6" fillId="0" borderId="0" xfId="0" applyFont="1" applyFill="1" applyAlignment="1" applyProtection="1">
      <alignment vertical="center"/>
      <protection locked="0"/>
    </xf>
    <xf numFmtId="0" fontId="59" fillId="2" borderId="0" xfId="0" applyFont="1" applyFill="1"/>
    <xf numFmtId="0" fontId="60" fillId="2" borderId="0" xfId="0" applyFont="1" applyFill="1" applyAlignment="1">
      <alignment horizontal="right" vertical="top"/>
    </xf>
  </cellXfs>
  <cellStyles count="2">
    <cellStyle name="Hyperlink" xfId="1" builtinId="8"/>
    <cellStyle name="Normal" xfId="0" builtinId="0"/>
  </cellStyles>
  <dxfs count="184">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dxf>
    <dxf>
      <font>
        <b val="0"/>
        <i val="0"/>
        <strike val="0"/>
        <condense val="0"/>
        <extend val="0"/>
        <outline val="0"/>
        <shadow val="0"/>
        <u val="none"/>
        <vertAlign val="baseline"/>
        <sz val="11"/>
        <color theme="1"/>
        <name val="Arial"/>
        <scheme val="none"/>
      </font>
      <numFmt numFmtId="164" formatCode="0.0000"/>
      <fill>
        <patternFill patternType="solid">
          <fgColor indexed="64"/>
          <bgColor theme="0"/>
        </patternFill>
      </fill>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dxf>
    <dxf>
      <font>
        <color theme="0"/>
      </font>
    </dxf>
    <dxf>
      <font>
        <color theme="4"/>
      </font>
    </dxf>
    <dxf>
      <font>
        <color theme="5"/>
      </font>
      <fill>
        <patternFill>
          <bgColor theme="5"/>
        </patternFill>
      </fill>
    </dxf>
    <dxf>
      <font>
        <color theme="5"/>
      </font>
      <fill>
        <patternFill>
          <bgColor theme="5"/>
        </patternFill>
      </fill>
    </dxf>
    <dxf>
      <font>
        <color theme="0"/>
      </font>
    </dxf>
    <dxf>
      <font>
        <color theme="4"/>
      </font>
    </dxf>
    <dxf>
      <font>
        <color theme="5"/>
      </font>
      <fill>
        <patternFill>
          <bgColor theme="5"/>
        </patternFill>
      </fill>
    </dxf>
    <dxf>
      <font>
        <b val="0"/>
        <i/>
        <color theme="3"/>
      </font>
      <numFmt numFmtId="0" formatCode="General"/>
    </dxf>
    <dxf>
      <font>
        <b val="0"/>
        <i val="0"/>
        <strike val="0"/>
        <condense val="0"/>
        <extend val="0"/>
        <outline val="0"/>
        <shadow val="0"/>
        <u val="none"/>
        <vertAlign val="baseline"/>
        <sz val="11"/>
        <color theme="1"/>
        <name val="Arial"/>
        <scheme val="none"/>
      </font>
      <numFmt numFmtId="2" formatCode="0.00"/>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bottom" textRotation="0" wrapText="0" indent="0" justifyLastLine="0" shrinkToFit="0" readingOrder="0"/>
    </dxf>
    <dxf>
      <fill>
        <patternFill patternType="none">
          <fgColor indexed="64"/>
          <bgColor auto="1"/>
        </patternFill>
      </fill>
      <alignment horizontal="general" vertical="center" textRotation="0" indent="0" justifyLastLine="0" shrinkToFit="0" readingOrder="0"/>
      <protection locked="0" hidden="0"/>
    </dxf>
    <dxf>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0.0000"/>
      <fill>
        <patternFill patternType="none">
          <fgColor indexed="64"/>
          <bgColor indexed="65"/>
        </patternFill>
      </fill>
      <alignment horizontal="general" vertical="center" textRotation="0" wrapText="0" indent="0" justifyLastLine="0" shrinkToFit="0" readingOrder="0"/>
      <protection locked="0" hidden="0"/>
    </dxf>
    <dxf>
      <protection locked="0" hidden="0"/>
    </dxf>
    <dxf>
      <fill>
        <patternFill patternType="none">
          <fgColor indexed="64"/>
          <bgColor auto="1"/>
        </patternFill>
      </fill>
      <alignment horizontal="general" vertical="center" textRotation="0" indent="0" justifyLastLine="0" shrinkToFit="0" readingOrder="0"/>
      <protection locked="0" hidden="0"/>
    </dxf>
    <dxf>
      <fill>
        <patternFill patternType="solid">
          <fgColor rgb="FF000000"/>
          <bgColor rgb="FFFFFFFF"/>
        </patternFill>
      </fill>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general" vertical="center" textRotation="0" indent="0" justifyLastLine="0" shrinkToFit="0" readingOrder="0"/>
      <protection locked="0" hidden="0"/>
    </dxf>
    <dxf>
      <font>
        <strike val="0"/>
        <outline val="0"/>
        <shadow val="0"/>
        <u val="none"/>
        <vertAlign val="baseline"/>
        <sz val="9"/>
        <color auto="1"/>
        <name val="Arial"/>
        <scheme val="none"/>
      </font>
      <fill>
        <patternFill patternType="none">
          <fgColor indexed="64"/>
          <bgColor auto="1"/>
        </patternFill>
      </fill>
      <alignment textRotation="0" wrapText="1" indent="0" justifyLastLine="0" shrinkToFit="0" readingOrder="0"/>
    </dxf>
    <dxf>
      <font>
        <color theme="5"/>
      </font>
      <fill>
        <patternFill>
          <bgColor theme="5"/>
        </patternFill>
      </fill>
    </dxf>
    <dxf>
      <font>
        <b val="0"/>
        <i/>
        <color theme="6"/>
      </font>
    </dxf>
    <dxf>
      <font>
        <b/>
        <i val="0"/>
        <color theme="8"/>
      </font>
    </dxf>
    <dxf>
      <font>
        <color theme="0"/>
      </font>
    </dxf>
    <dxf>
      <font>
        <color theme="4"/>
      </font>
    </dxf>
    <dxf>
      <font>
        <color theme="5"/>
      </font>
      <fill>
        <patternFill>
          <bgColor theme="5"/>
        </patternFill>
      </fill>
    </dxf>
    <dxf>
      <font>
        <b/>
        <i val="0"/>
        <color theme="8"/>
      </font>
    </dxf>
    <dxf>
      <font>
        <b/>
        <i val="0"/>
        <color theme="8"/>
      </font>
    </dxf>
    <dxf>
      <font>
        <b/>
        <i val="0"/>
        <color theme="8"/>
      </font>
      <fill>
        <patternFill>
          <bgColor theme="8" tint="0.79998168889431442"/>
        </patternFill>
      </fill>
    </dxf>
    <dxf>
      <font>
        <color theme="5"/>
      </font>
      <fill>
        <patternFill>
          <bgColor theme="5"/>
        </patternFill>
      </fill>
    </dxf>
    <dxf>
      <font>
        <b/>
        <i val="0"/>
        <color theme="8"/>
      </font>
    </dxf>
    <dxf>
      <font>
        <b/>
        <i val="0"/>
        <color theme="8"/>
      </font>
    </dxf>
    <dxf>
      <font>
        <b/>
        <i val="0"/>
        <color theme="8"/>
      </font>
    </dxf>
    <dxf>
      <font>
        <color theme="0"/>
      </font>
    </dxf>
    <dxf>
      <font>
        <b val="0"/>
        <i/>
        <color theme="3"/>
      </font>
    </dxf>
    <dxf>
      <font>
        <color theme="0"/>
      </font>
      <fill>
        <patternFill>
          <bgColor theme="0"/>
        </patternFill>
      </fill>
      <border>
        <left/>
        <right/>
        <top style="thin">
          <color theme="3"/>
        </top>
        <bottom/>
        <vertical/>
        <horizontal/>
      </border>
    </dxf>
    <dxf>
      <font>
        <b/>
        <i val="0"/>
        <color theme="8"/>
      </font>
    </dxf>
    <dxf>
      <font>
        <color theme="0"/>
      </font>
      <fill>
        <patternFill>
          <bgColor theme="0"/>
        </patternFill>
      </fill>
      <border>
        <left/>
        <right/>
        <top style="thin">
          <color theme="3"/>
        </top>
        <bottom/>
        <vertical/>
        <horizontal/>
      </border>
    </dxf>
    <dxf>
      <font>
        <b/>
        <i val="0"/>
        <color theme="8"/>
      </font>
    </dxf>
    <dxf>
      <font>
        <color theme="0"/>
      </font>
      <fill>
        <patternFill>
          <bgColor theme="0"/>
        </patternFill>
      </fill>
      <border>
        <left/>
        <right/>
        <bottom style="thin">
          <color auto="1"/>
        </bottom>
        <vertical/>
        <horizontal/>
      </border>
    </dxf>
    <dxf>
      <font>
        <b/>
        <i val="0"/>
        <color theme="8"/>
      </font>
    </dxf>
    <dxf>
      <font>
        <color theme="0"/>
      </font>
      <fill>
        <patternFill>
          <bgColor theme="0"/>
        </patternFill>
      </fill>
      <border>
        <left/>
        <right/>
        <top style="thin">
          <color theme="3"/>
        </top>
        <bottom style="thin">
          <color theme="3"/>
        </bottom>
        <vertical/>
        <horizontal/>
      </border>
    </dxf>
    <dxf>
      <font>
        <color theme="2"/>
      </font>
      <fill>
        <patternFill>
          <bgColor theme="0"/>
        </patternFill>
      </fill>
      <border>
        <left/>
        <right/>
        <vertical/>
        <horizontal/>
      </border>
    </dxf>
    <dxf>
      <font>
        <b/>
        <i val="0"/>
        <color theme="8"/>
      </font>
    </dxf>
    <dxf>
      <font>
        <b/>
        <i val="0"/>
        <color theme="8"/>
      </font>
    </dxf>
    <dxf>
      <font>
        <color theme="0"/>
      </font>
    </dxf>
    <dxf>
      <font>
        <color theme="4"/>
      </font>
    </dxf>
    <dxf>
      <font>
        <color theme="5"/>
      </font>
      <fill>
        <patternFill>
          <bgColor theme="5"/>
        </patternFill>
      </fill>
    </dxf>
    <dxf>
      <font>
        <color theme="5"/>
      </font>
      <fill>
        <patternFill>
          <bgColor theme="5"/>
        </patternFill>
      </fill>
    </dxf>
    <dxf>
      <font>
        <color theme="4"/>
      </font>
    </dxf>
    <dxf>
      <font>
        <color theme="5"/>
      </font>
      <fill>
        <patternFill>
          <bgColor theme="5"/>
        </patternFill>
      </fill>
    </dxf>
    <dxf>
      <font>
        <color theme="2"/>
      </font>
    </dxf>
    <dxf>
      <font>
        <color theme="0"/>
      </font>
    </dxf>
    <dxf>
      <font>
        <color theme="0"/>
      </font>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numFmt numFmtId="2" formatCode="0.00"/>
      <alignment horizontal="right" vertical="bottom" textRotation="0" wrapText="0" indent="0" justifyLastLine="0" shrinkToFit="0" readingOrder="0"/>
    </dxf>
    <dxf>
      <numFmt numFmtId="3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font>
        <b/>
        <i val="0"/>
        <strike val="0"/>
        <condense val="0"/>
        <extend val="0"/>
        <outline val="0"/>
        <shadow val="0"/>
        <u val="none"/>
        <vertAlign val="baseline"/>
        <sz val="11"/>
        <color theme="1"/>
        <name val="Arial"/>
        <scheme val="minor"/>
      </font>
    </dxf>
    <dxf>
      <fill>
        <patternFill>
          <bgColor theme="0" tint="-4.9989318521683403E-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bgColor theme="3"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ont>
        <b/>
        <i val="0"/>
        <color theme="1"/>
      </font>
      <fill>
        <patternFill>
          <bgColor theme="5"/>
        </patternFill>
      </fill>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9" defaultPivotStyle="PivotStyleLight16">
    <tableStyle name="Table Style 1" pivot="0" count="3">
      <tableStyleElement type="headerRow" dxfId="183"/>
      <tableStyleElement type="firstRowStripe" dxfId="182"/>
      <tableStyleElement type="secondRowStripe" dxfId="181"/>
    </tableStyle>
  </tableStyles>
  <colors>
    <mruColors>
      <color rgb="FF0000FF"/>
      <color rgb="FFE8F8FE"/>
      <color rgb="FFECF9FE"/>
      <color rgb="FFFFF467"/>
      <color rgb="FFFFFF99"/>
      <color rgb="FFF1F5F9"/>
      <color rgb="FFFFDDFF"/>
      <color rgb="FFFFCCFF"/>
      <color rgb="FFCC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25</xdr:row>
      <xdr:rowOff>149967</xdr:rowOff>
    </xdr:from>
    <xdr:to>
      <xdr:col>8</xdr:col>
      <xdr:colOff>188650</xdr:colOff>
      <xdr:row>25</xdr:row>
      <xdr:rowOff>752474</xdr:rowOff>
    </xdr:to>
    <xdr:pic>
      <xdr:nvPicPr>
        <xdr:cNvPr id="6" name="Picture 5"/>
        <xdr:cNvPicPr>
          <a:picLocks noChangeAspect="1"/>
        </xdr:cNvPicPr>
      </xdr:nvPicPr>
      <xdr:blipFill>
        <a:blip xmlns:r="http://schemas.openxmlformats.org/officeDocument/2006/relationships" r:embed="rId1"/>
        <a:stretch>
          <a:fillRect/>
        </a:stretch>
      </xdr:blipFill>
      <xdr:spPr>
        <a:xfrm>
          <a:off x="19050" y="7046067"/>
          <a:ext cx="2989000" cy="602507"/>
        </a:xfrm>
        <a:prstGeom prst="rect">
          <a:avLst/>
        </a:prstGeom>
      </xdr:spPr>
    </xdr:pic>
    <xdr:clientData/>
  </xdr:twoCellAnchor>
  <xdr:twoCellAnchor>
    <xdr:from>
      <xdr:col>14</xdr:col>
      <xdr:colOff>323851</xdr:colOff>
      <xdr:row>0</xdr:row>
      <xdr:rowOff>0</xdr:rowOff>
    </xdr:from>
    <xdr:to>
      <xdr:col>17</xdr:col>
      <xdr:colOff>19051</xdr:colOff>
      <xdr:row>3</xdr:row>
      <xdr:rowOff>9525</xdr:rowOff>
    </xdr:to>
    <xdr:sp macro="" textlink="">
      <xdr:nvSpPr>
        <xdr:cNvPr id="7" name="Right Triangle 6"/>
        <xdr:cNvSpPr/>
      </xdr:nvSpPr>
      <xdr:spPr>
        <a:xfrm rot="16200000">
          <a:off x="5310189" y="-52388"/>
          <a:ext cx="647700" cy="752475"/>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352424</xdr:colOff>
      <xdr:row>1</xdr:row>
      <xdr:rowOff>0</xdr:rowOff>
    </xdr:from>
    <xdr:to>
      <xdr:col>20</xdr:col>
      <xdr:colOff>237088</xdr:colOff>
      <xdr:row>1</xdr:row>
      <xdr:rowOff>457200</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96074" y="85725"/>
          <a:ext cx="589514" cy="457200"/>
        </a:xfrm>
        <a:prstGeom prst="rect">
          <a:avLst/>
        </a:prstGeom>
      </xdr:spPr>
    </xdr:pic>
    <xdr:clientData/>
  </xdr:twoCellAnchor>
  <xdr:twoCellAnchor>
    <xdr:from>
      <xdr:col>0</xdr:col>
      <xdr:colOff>11906</xdr:colOff>
      <xdr:row>3</xdr:row>
      <xdr:rowOff>5953</xdr:rowOff>
    </xdr:from>
    <xdr:to>
      <xdr:col>21</xdr:col>
      <xdr:colOff>5953</xdr:colOff>
      <xdr:row>3</xdr:row>
      <xdr:rowOff>5953</xdr:rowOff>
    </xdr:to>
    <xdr:cxnSp macro="">
      <xdr:nvCxnSpPr>
        <xdr:cNvPr id="9" name="Straight Connector 8"/>
        <xdr:cNvCxnSpPr/>
      </xdr:nvCxnSpPr>
      <xdr:spPr>
        <a:xfrm flipH="1">
          <a:off x="11906" y="644128"/>
          <a:ext cx="7394972" cy="0"/>
        </a:xfrm>
        <a:prstGeom prst="line">
          <a:avLst/>
        </a:prstGeom>
        <a:ln w="1905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10</xdr:col>
      <xdr:colOff>25400</xdr:colOff>
      <xdr:row>24</xdr:row>
      <xdr:rowOff>159385</xdr:rowOff>
    </xdr:from>
    <xdr:to>
      <xdr:col>17</xdr:col>
      <xdr:colOff>311150</xdr:colOff>
      <xdr:row>26</xdr:row>
      <xdr:rowOff>38099</xdr:rowOff>
    </xdr:to>
    <xdr:pic>
      <xdr:nvPicPr>
        <xdr:cNvPr id="12" name="Picture 11" descr="C:\Users\car5654\AppData\Local\Temp\SNAGHTML48ac8ab.PNG"/>
        <xdr:cNvPicPr>
          <a:picLocks noChangeAspect="1" noChangeArrowheads="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3517900" y="6026785"/>
          <a:ext cx="2730500" cy="1028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3130826</xdr:colOff>
      <xdr:row>0</xdr:row>
      <xdr:rowOff>0</xdr:rowOff>
    </xdr:from>
    <xdr:to>
      <xdr:col>8</xdr:col>
      <xdr:colOff>115956</xdr:colOff>
      <xdr:row>1</xdr:row>
      <xdr:rowOff>372719</xdr:rowOff>
    </xdr:to>
    <xdr:sp macro="" textlink="">
      <xdr:nvSpPr>
        <xdr:cNvPr id="5" name="Rectangle 4"/>
        <xdr:cNvSpPr/>
      </xdr:nvSpPr>
      <xdr:spPr>
        <a:xfrm>
          <a:off x="5623891" y="0"/>
          <a:ext cx="687456" cy="455545"/>
        </a:xfrm>
        <a:prstGeom prst="rect">
          <a:avLst/>
        </a:prstGeom>
        <a:solidFill>
          <a:sysClr val="window" lastClr="FFFFFF"/>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2683565</xdr:colOff>
      <xdr:row>0</xdr:row>
      <xdr:rowOff>0</xdr:rowOff>
    </xdr:from>
    <xdr:to>
      <xdr:col>7</xdr:col>
      <xdr:colOff>3139114</xdr:colOff>
      <xdr:row>1</xdr:row>
      <xdr:rowOff>380995</xdr:rowOff>
    </xdr:to>
    <xdr:sp macro="" textlink="">
      <xdr:nvSpPr>
        <xdr:cNvPr id="7" name="Right Triangle 6"/>
        <xdr:cNvSpPr/>
      </xdr:nvSpPr>
      <xdr:spPr>
        <a:xfrm rot="16200000">
          <a:off x="5172494" y="4136"/>
          <a:ext cx="463821" cy="455549"/>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3553240</xdr:colOff>
      <xdr:row>0</xdr:row>
      <xdr:rowOff>74543</xdr:rowOff>
    </xdr:from>
    <xdr:to>
      <xdr:col>8</xdr:col>
      <xdr:colOff>263574</xdr:colOff>
      <xdr:row>1</xdr:row>
      <xdr:rowOff>311757</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6305" y="74543"/>
          <a:ext cx="412660" cy="320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256761</xdr:colOff>
      <xdr:row>0</xdr:row>
      <xdr:rowOff>0</xdr:rowOff>
    </xdr:from>
    <xdr:to>
      <xdr:col>17</xdr:col>
      <xdr:colOff>8284</xdr:colOff>
      <xdr:row>2</xdr:row>
      <xdr:rowOff>0</xdr:rowOff>
    </xdr:to>
    <xdr:sp macro="" textlink="">
      <xdr:nvSpPr>
        <xdr:cNvPr id="6" name="Right Triangle 5"/>
        <xdr:cNvSpPr/>
      </xdr:nvSpPr>
      <xdr:spPr>
        <a:xfrm rot="16200000">
          <a:off x="5681871" y="-1"/>
          <a:ext cx="463826" cy="463827"/>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215347</xdr:colOff>
      <xdr:row>0</xdr:row>
      <xdr:rowOff>74543</xdr:rowOff>
    </xdr:from>
    <xdr:to>
      <xdr:col>19</xdr:col>
      <xdr:colOff>271854</xdr:colOff>
      <xdr:row>1</xdr:row>
      <xdr:rowOff>311757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8912" y="74543"/>
          <a:ext cx="412659" cy="3200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201386</xdr:colOff>
          <xdr:row>40</xdr:row>
          <xdr:rowOff>21771</xdr:rowOff>
        </xdr:from>
        <xdr:to>
          <xdr:col>11</xdr:col>
          <xdr:colOff>59871</xdr:colOff>
          <xdr:row>44</xdr:row>
          <xdr:rowOff>76200</xdr:rowOff>
        </xdr:to>
        <xdr:sp macro="" textlink="">
          <xdr:nvSpPr>
            <xdr:cNvPr id="30728" name="Object 8" hidden="1">
              <a:extLst>
                <a:ext uri="{63B3BB69-23CF-44E3-9099-C40C66FF867C}">
                  <a14:compatExt spid="_x0000_s30728"/>
                </a:ext>
              </a:extLst>
            </xdr:cNvPr>
            <xdr:cNvSpPr/>
          </xdr:nvSpPr>
          <xdr:spPr bwMode="auto">
            <a:xfrm>
              <a:off x="0" y="0"/>
              <a:ext cx="0" cy="0"/>
            </a:xfrm>
            <a:prstGeom prst="rect">
              <a:avLst/>
            </a:prstGeom>
            <a:solidFill>
              <a:srgbClr val="D8D8D8"/>
            </a:solidFill>
            <a:ln w="12700">
              <a:solidFill>
                <a:srgbClr val="7F7F7F"/>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1314450</xdr:colOff>
      <xdr:row>0</xdr:row>
      <xdr:rowOff>0</xdr:rowOff>
    </xdr:from>
    <xdr:to>
      <xdr:col>4</xdr:col>
      <xdr:colOff>19049</xdr:colOff>
      <xdr:row>1</xdr:row>
      <xdr:rowOff>380997</xdr:rowOff>
    </xdr:to>
    <xdr:sp macro="" textlink="">
      <xdr:nvSpPr>
        <xdr:cNvPr id="5" name="Right Triangle 4"/>
        <xdr:cNvSpPr/>
      </xdr:nvSpPr>
      <xdr:spPr>
        <a:xfrm rot="16200000">
          <a:off x="6034089" y="-33339"/>
          <a:ext cx="466722" cy="533399"/>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914400</xdr:colOff>
      <xdr:row>0</xdr:row>
      <xdr:rowOff>76200</xdr:rowOff>
    </xdr:from>
    <xdr:to>
      <xdr:col>4</xdr:col>
      <xdr:colOff>1327060</xdr:colOff>
      <xdr:row>1</xdr:row>
      <xdr:rowOff>310515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00" y="76200"/>
          <a:ext cx="412660" cy="3200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190500</xdr:colOff>
      <xdr:row>0</xdr:row>
      <xdr:rowOff>0</xdr:rowOff>
    </xdr:from>
    <xdr:to>
      <xdr:col>17</xdr:col>
      <xdr:colOff>2</xdr:colOff>
      <xdr:row>1</xdr:row>
      <xdr:rowOff>380997</xdr:rowOff>
    </xdr:to>
    <xdr:sp macro="" textlink="">
      <xdr:nvSpPr>
        <xdr:cNvPr id="5" name="Right Triangle 4"/>
        <xdr:cNvSpPr/>
      </xdr:nvSpPr>
      <xdr:spPr>
        <a:xfrm rot="16200000">
          <a:off x="5500690" y="-23815"/>
          <a:ext cx="466722" cy="514352"/>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209550</xdr:colOff>
      <xdr:row>0</xdr:row>
      <xdr:rowOff>76200</xdr:rowOff>
    </xdr:from>
    <xdr:to>
      <xdr:col>19</xdr:col>
      <xdr:colOff>269785</xdr:colOff>
      <xdr:row>1</xdr:row>
      <xdr:rowOff>310515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3200" y="76200"/>
          <a:ext cx="412660" cy="3200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198783</xdr:colOff>
      <xdr:row>0</xdr:row>
      <xdr:rowOff>0</xdr:rowOff>
    </xdr:from>
    <xdr:to>
      <xdr:col>17</xdr:col>
      <xdr:colOff>831</xdr:colOff>
      <xdr:row>2</xdr:row>
      <xdr:rowOff>2896</xdr:rowOff>
    </xdr:to>
    <xdr:sp macro="" textlink="">
      <xdr:nvSpPr>
        <xdr:cNvPr id="5" name="Right Triangle 4"/>
        <xdr:cNvSpPr/>
      </xdr:nvSpPr>
      <xdr:spPr>
        <a:xfrm rot="16200000">
          <a:off x="5581446" y="-23815"/>
          <a:ext cx="466722" cy="514352"/>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207067</xdr:colOff>
      <xdr:row>0</xdr:row>
      <xdr:rowOff>74544</xdr:rowOff>
    </xdr:from>
    <xdr:to>
      <xdr:col>19</xdr:col>
      <xdr:colOff>263574</xdr:colOff>
      <xdr:row>1</xdr:row>
      <xdr:rowOff>311758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4371" y="74544"/>
          <a:ext cx="412660" cy="320040"/>
        </a:xfrm>
        <a:prstGeom prst="rect">
          <a:avLst/>
        </a:prstGeom>
      </xdr:spPr>
    </xdr:pic>
    <xdr:clientData/>
  </xdr:twoCellAnchor>
  <mc:AlternateContent xmlns:mc="http://schemas.openxmlformats.org/markup-compatibility/2006">
    <mc:Choice xmlns:a14="http://schemas.microsoft.com/office/drawing/2010/main" Requires="a14">
      <xdr:twoCellAnchor>
        <xdr:from>
          <xdr:col>13</xdr:col>
          <xdr:colOff>310242</xdr:colOff>
          <xdr:row>10</xdr:row>
          <xdr:rowOff>125186</xdr:rowOff>
        </xdr:from>
        <xdr:to>
          <xdr:col>16</xdr:col>
          <xdr:colOff>168728</xdr:colOff>
          <xdr:row>14</xdr:row>
          <xdr:rowOff>163286</xdr:rowOff>
        </xdr:to>
        <xdr:sp macro="" textlink="">
          <xdr:nvSpPr>
            <xdr:cNvPr id="33793" name="Object 1" hidden="1">
              <a:extLst>
                <a:ext uri="{63B3BB69-23CF-44E3-9099-C40C66FF867C}">
                  <a14:compatExt spid="_x0000_s337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277586</xdr:colOff>
          <xdr:row>16</xdr:row>
          <xdr:rowOff>114300</xdr:rowOff>
        </xdr:from>
        <xdr:to>
          <xdr:col>16</xdr:col>
          <xdr:colOff>136071</xdr:colOff>
          <xdr:row>20</xdr:row>
          <xdr:rowOff>152400</xdr:rowOff>
        </xdr:to>
        <xdr:sp macro="" textlink="">
          <xdr:nvSpPr>
            <xdr:cNvPr id="33795" name="Object 3" hidden="1">
              <a:extLst>
                <a:ext uri="{63B3BB69-23CF-44E3-9099-C40C66FF867C}">
                  <a14:compatExt spid="_x0000_s3379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277586</xdr:colOff>
          <xdr:row>22</xdr:row>
          <xdr:rowOff>114300</xdr:rowOff>
        </xdr:from>
        <xdr:to>
          <xdr:col>16</xdr:col>
          <xdr:colOff>136071</xdr:colOff>
          <xdr:row>25</xdr:row>
          <xdr:rowOff>141514</xdr:rowOff>
        </xdr:to>
        <xdr:sp macro="" textlink="">
          <xdr:nvSpPr>
            <xdr:cNvPr id="33796" name="Object 4" hidden="1">
              <a:extLst>
                <a:ext uri="{63B3BB69-23CF-44E3-9099-C40C66FF867C}">
                  <a14:compatExt spid="_x0000_s3379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277586</xdr:colOff>
          <xdr:row>27</xdr:row>
          <xdr:rowOff>114300</xdr:rowOff>
        </xdr:from>
        <xdr:to>
          <xdr:col>16</xdr:col>
          <xdr:colOff>136071</xdr:colOff>
          <xdr:row>31</xdr:row>
          <xdr:rowOff>152400</xdr:rowOff>
        </xdr:to>
        <xdr:sp macro="" textlink="">
          <xdr:nvSpPr>
            <xdr:cNvPr id="33797" name="Object 5" hidden="1">
              <a:extLst>
                <a:ext uri="{63B3BB69-23CF-44E3-9099-C40C66FF867C}">
                  <a14:compatExt spid="_x0000_s337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002679\AppData\Local\Microsoft\Windows\Temporary%20Internet%20Files\Content.Outlook\DH18YP4I\RMIR%20Engli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stances with Addl Questions"/>
      <sheetName val="Dropdowns"/>
      <sheetName val=" Introduction"/>
      <sheetName val=" B - Product Info"/>
      <sheetName val=" C - Composition"/>
      <sheetName val=" D - Regulatory Info"/>
      <sheetName val=" E - Attachments"/>
      <sheetName val="RMIR English"/>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id="4" name="Table5" displayName="Table5" ref="A1:D65" totalsRowShown="0" headerRowDxfId="180">
  <autoFilter ref="A1:D65"/>
  <sortState ref="A2:D64">
    <sortCondition ref="A1:A64"/>
  </sortState>
  <tableColumns count="4">
    <tableColumn id="1" name="CAS Number"/>
    <tableColumn id="2" name="Issue"/>
    <tableColumn id="3" name="Note"/>
    <tableColumn id="4" name="Current Translation" dataDxfId="179">
      <calculatedColumnFormula>VLOOKUP(C2,TranslationTable,3,FALSE)</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4" name="Table14" displayName="Table14" ref="A61:D64" totalsRowShown="0" headerRowBorderDxfId="131" tableBorderDxfId="130">
  <autoFilter ref="A61:D64"/>
  <sortState ref="A122:D124">
    <sortCondition ref="B121:B124"/>
  </sortState>
  <tableColumns count="4">
    <tableColumn id="1" name="Dropdown Type" dataDxfId="129"/>
    <tableColumn id="2" name="English" dataDxfId="128"/>
    <tableColumn id="3" name="Current Translation" dataDxfId="127">
      <calculatedColumnFormula>VLOOKUP(Table14[[#This Row],[English]],TranslationTable,3,FALSE)</calculatedColumnFormula>
    </tableColumn>
    <tableColumn id="4" name="Translation Concatenate" dataDxfId="126"/>
  </tableColumns>
  <tableStyleInfo name="TableStyleMedium9" showFirstColumn="0" showLastColumn="0" showRowStripes="1" showColumnStripes="0"/>
</table>
</file>

<file path=xl/tables/table11.xml><?xml version="1.0" encoding="utf-8"?>
<table xmlns="http://schemas.openxmlformats.org/spreadsheetml/2006/main" id="15" name="Table15" displayName="Table15" ref="A67:D75" totalsRowShown="0" headerRowBorderDxfId="125" tableBorderDxfId="124">
  <autoFilter ref="A67:D75"/>
  <sortState ref="A128:D135">
    <sortCondition ref="B127:B135"/>
  </sortState>
  <tableColumns count="4">
    <tableColumn id="1" name="Dropdown Type" dataDxfId="123"/>
    <tableColumn id="2" name="English" dataDxfId="122"/>
    <tableColumn id="3" name="Current Translation" dataDxfId="121">
      <calculatedColumnFormula>VLOOKUP(Table15[[#This Row],[English]],TranslationTable,3,FALSE)</calculatedColumnFormula>
    </tableColumn>
    <tableColumn id="4" name="Translation Concatenate" dataDxfId="120">
      <calculatedColumnFormula>CONCATENATE(Table15[[#This Row],[Current Translation]], " (",Table15[[#This Row],[English]],")")</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6" name="Table16" displayName="Table16" ref="A78:D82" totalsRowShown="0" headerRowBorderDxfId="119" tableBorderDxfId="118">
  <autoFilter ref="A78:D82"/>
  <tableColumns count="4">
    <tableColumn id="1" name="Dropdown Type" dataDxfId="117"/>
    <tableColumn id="2" name="English" dataDxfId="116"/>
    <tableColumn id="3" name="Current Translation" dataDxfId="115">
      <calculatedColumnFormula>VLOOKUP(Table16[[#This Row],[English]],TranslationTable,3,FALSE)</calculatedColumnFormula>
    </tableColumn>
    <tableColumn id="4" name="Translation Concatenate" dataDxfId="114"/>
  </tableColumns>
  <tableStyleInfo name="TableStyleMedium9" showFirstColumn="0" showLastColumn="0" showRowStripes="1" showColumnStripes="0"/>
</table>
</file>

<file path=xl/tables/table13.xml><?xml version="1.0" encoding="utf-8"?>
<table xmlns="http://schemas.openxmlformats.org/spreadsheetml/2006/main" id="17" name="Table18" displayName="Table18" ref="A85:D89" totalsRowShown="0" headerRowBorderDxfId="113" tableBorderDxfId="112">
  <autoFilter ref="A85:D89"/>
  <tableColumns count="4">
    <tableColumn id="1" name="Dropdown Type" dataDxfId="111"/>
    <tableColumn id="2" name="English" dataDxfId="110"/>
    <tableColumn id="3" name="Current Translation" dataDxfId="109">
      <calculatedColumnFormula>VLOOKUP(Table18[[#This Row],[English]],TranslationTable,3,FALSE)</calculatedColumnFormula>
    </tableColumn>
    <tableColumn id="4" name="Translation Concatenate" dataDxfId="108"/>
  </tableColumns>
  <tableStyleInfo name="TableStyleMedium9" showFirstColumn="0" showLastColumn="0" showRowStripes="1" showColumnStripes="0"/>
</table>
</file>

<file path=xl/tables/table14.xml><?xml version="1.0" encoding="utf-8"?>
<table xmlns="http://schemas.openxmlformats.org/spreadsheetml/2006/main" id="18" name="Table19" displayName="Table19" ref="A92:D95" totalsRowShown="0" headerRowBorderDxfId="107" tableBorderDxfId="106">
  <autoFilter ref="A92:D95"/>
  <tableColumns count="4">
    <tableColumn id="1" name="Dropdown Type" dataDxfId="105"/>
    <tableColumn id="2" name="English" dataDxfId="104"/>
    <tableColumn id="3" name="Current Translation" dataDxfId="103">
      <calculatedColumnFormula>VLOOKUP(Table19[[#This Row],[English]],TranslationTable,3,FALSE)</calculatedColumnFormula>
    </tableColumn>
    <tableColumn id="4" name="Translation Concatenate" dataDxfId="102"/>
  </tableColumns>
  <tableStyleInfo name="TableStyleMedium9" showFirstColumn="0" showLastColumn="0" showRowStripes="1" showColumnStripes="0"/>
</table>
</file>

<file path=xl/tables/table15.xml><?xml version="1.0" encoding="utf-8"?>
<table xmlns="http://schemas.openxmlformats.org/spreadsheetml/2006/main" id="19" name="Table20" displayName="Table20" ref="A98:D101" totalsRowShown="0" headerRowBorderDxfId="101" tableBorderDxfId="100">
  <autoFilter ref="A98:D101"/>
  <tableColumns count="4">
    <tableColumn id="1" name="Dropdown Type" dataDxfId="99"/>
    <tableColumn id="2" name="English"/>
    <tableColumn id="3" name="Current Translation" dataDxfId="98">
      <calculatedColumnFormula>VLOOKUP(Table20[[#This Row],[English]],TranslationTable,3,FALSE)</calculatedColumnFormula>
    </tableColumn>
    <tableColumn id="4" name="Translation Concatenate" dataDxfId="97"/>
  </tableColumns>
  <tableStyleInfo name="TableStyleMedium9" showFirstColumn="0" showLastColumn="0" showRowStripes="1" showColumnStripes="0"/>
</table>
</file>

<file path=xl/tables/table16.xml><?xml version="1.0" encoding="utf-8"?>
<table xmlns="http://schemas.openxmlformats.org/spreadsheetml/2006/main" id="23" name="Table2024" displayName="Table2024" ref="A104:D112" totalsRowShown="0" headerRowBorderDxfId="96" tableBorderDxfId="95">
  <autoFilter ref="A104:D112"/>
  <tableColumns count="4">
    <tableColumn id="1" name="Dropdown Type" dataDxfId="94"/>
    <tableColumn id="2" name="English"/>
    <tableColumn id="3" name="Current Translation" dataDxfId="93">
      <calculatedColumnFormula>VLOOKUP(Table2024[[#This Row],[English]],TranslationTable,3,FALSE)</calculatedColumnFormula>
    </tableColumn>
    <tableColumn id="4" name="Translation Concatenate" dataDxfId="92"/>
  </tableColumns>
  <tableStyleInfo name="TableStyleMedium9" showFirstColumn="0" showLastColumn="0" showRowStripes="1" showColumnStripes="0"/>
</table>
</file>

<file path=xl/tables/table17.xml><?xml version="1.0" encoding="utf-8"?>
<table xmlns="http://schemas.openxmlformats.org/spreadsheetml/2006/main" id="25" name="Table2026" displayName="Table2026" ref="A115:D119" totalsRowShown="0" headerRowBorderDxfId="91" tableBorderDxfId="90">
  <autoFilter ref="A115:D119"/>
  <tableColumns count="4">
    <tableColumn id="1" name="Dropdown Type" dataDxfId="89"/>
    <tableColumn id="2" name="English"/>
    <tableColumn id="3" name="Current Translation" dataDxfId="88">
      <calculatedColumnFormula>VLOOKUP(Table2026[[#This Row],[English]],TranslationTable,3,FALSE)</calculatedColumnFormula>
    </tableColumn>
    <tableColumn id="4" name="Translation Concatenate" dataDxfId="87"/>
  </tableColumns>
  <tableStyleInfo name="TableStyleMedium9" showFirstColumn="0" showLastColumn="0" showRowStripes="1" showColumnStripes="0"/>
</table>
</file>

<file path=xl/tables/table18.xml><?xml version="1.0" encoding="utf-8"?>
<table xmlns="http://schemas.openxmlformats.org/spreadsheetml/2006/main" id="24" name="Table925" displayName="Table925" ref="A122:D128" totalsRowShown="0" headerRowBorderDxfId="86" tableBorderDxfId="85">
  <autoFilter ref="A122:D128"/>
  <sortState ref="A124:D129">
    <sortCondition ref="B24:B30"/>
  </sortState>
  <tableColumns count="4">
    <tableColumn id="1" name="Dropdown Type" dataDxfId="84"/>
    <tableColumn id="2" name="English" dataDxfId="83"/>
    <tableColumn id="3" name="Current Translation" dataDxfId="82">
      <calculatedColumnFormula>VLOOKUP(Table925[[#This Row],[English]],TranslationTable,3,FALSE)</calculatedColumnFormula>
    </tableColumn>
    <tableColumn id="4" name="Translation Concatenate" dataDxfId="81"/>
  </tableColumns>
  <tableStyleInfo name="TableStyleMedium9" showFirstColumn="0" showLastColumn="0" showRowStripes="1" showColumnStripes="0"/>
</table>
</file>

<file path=xl/tables/table19.xml><?xml version="1.0" encoding="utf-8"?>
<table xmlns="http://schemas.openxmlformats.org/spreadsheetml/2006/main" id="26" name="Table202627" displayName="Table202627" ref="A131:D135" totalsRowShown="0" headerRowBorderDxfId="80" tableBorderDxfId="79">
  <autoFilter ref="A131:D135"/>
  <tableColumns count="4">
    <tableColumn id="1" name="Dropdown Type" dataDxfId="78"/>
    <tableColumn id="2" name="English"/>
    <tableColumn id="3" name="Current Translation" dataDxfId="77">
      <calculatedColumnFormula>VLOOKUP(Table202627[[#This Row],[English]],TranslationTable,3,FALSE)</calculatedColumnFormula>
    </tableColumn>
    <tableColumn id="4" name="Translation Concatenate" dataDxfId="76"/>
  </tableColumns>
  <tableStyleInfo name="TableStyleMedium9" showFirstColumn="0" showLastColumn="0" showRowStripes="1" showColumnStripes="0"/>
</table>
</file>

<file path=xl/tables/table2.xml><?xml version="1.0" encoding="utf-8"?>
<table xmlns="http://schemas.openxmlformats.org/spreadsheetml/2006/main" id="6" name="Table17" displayName="Table17" ref="A2:F1481" totalsRowShown="0">
  <autoFilter ref="A2:F1481"/>
  <tableColumns count="6">
    <tableColumn id="1" name="sSubstance" dataDxfId="175"/>
    <tableColumn id="3" name="sValue" dataDxfId="174"/>
    <tableColumn id="5" name="sRRNumber"/>
    <tableColumn id="6" name="sDataDesc"/>
    <tableColumn id="7" name="sPPGListName"/>
    <tableColumn id="8" name="dAdded"/>
  </tableColumns>
  <tableStyleInfo name="TableStyleMedium9" showFirstColumn="0" showLastColumn="0" showRowStripes="1" showColumnStripes="0"/>
</table>
</file>

<file path=xl/tables/table20.xml><?xml version="1.0" encoding="utf-8"?>
<table xmlns="http://schemas.openxmlformats.org/spreadsheetml/2006/main" id="27" name="Table20262728" displayName="Table20262728" ref="A138:D157" totalsRowShown="0" headerRowBorderDxfId="75" tableBorderDxfId="74">
  <autoFilter ref="A138:D157"/>
  <sortState ref="A139:D156">
    <sortCondition ref="B138:B156"/>
  </sortState>
  <tableColumns count="4">
    <tableColumn id="1" name="Dropdown Type" dataDxfId="73"/>
    <tableColumn id="2" name="English"/>
    <tableColumn id="3" name="Current Translation" dataDxfId="72">
      <calculatedColumnFormula>VLOOKUP(Table20262728[[#This Row],[English]],TranslationTable,3,FALSE)</calculatedColumnFormula>
    </tableColumn>
    <tableColumn id="4" name="Translation Concatenate" dataDxfId="71"/>
  </tableColumns>
  <tableStyleInfo name="TableStyleMedium9" showFirstColumn="0" showLastColumn="0" showRowStripes="1" showColumnStripes="0"/>
</table>
</file>

<file path=xl/tables/table21.xml><?xml version="1.0" encoding="utf-8"?>
<table xmlns="http://schemas.openxmlformats.org/spreadsheetml/2006/main" id="28" name="Table2026272829" displayName="Table2026272829" ref="A160:D170" totalsRowShown="0" headerRowBorderDxfId="70" tableBorderDxfId="69">
  <autoFilter ref="A160:D170"/>
  <sortState ref="A161:D178">
    <sortCondition ref="B138:B156"/>
  </sortState>
  <tableColumns count="4">
    <tableColumn id="1" name="Dropdown Type" dataDxfId="68"/>
    <tableColumn id="2" name="English"/>
    <tableColumn id="3" name="Current Translation" dataDxfId="67">
      <calculatedColumnFormula>VLOOKUP(Table2026272829[[#This Row],[English]],TranslationTable,3,FALSE)</calculatedColumnFormula>
    </tableColumn>
    <tableColumn id="4" name="Translation Concatenate" dataDxfId="66"/>
  </tableColumns>
  <tableStyleInfo name="TableStyleMedium9" showFirstColumn="0" showLastColumn="0" showRowStripes="1" showColumnStripes="0"/>
</table>
</file>

<file path=xl/tables/table22.xml><?xml version="1.0" encoding="utf-8"?>
<table xmlns="http://schemas.openxmlformats.org/spreadsheetml/2006/main" id="29" name="Table202627282930" displayName="Table202627282930" ref="A173:D180" totalsRowShown="0" headerRowBorderDxfId="65" tableBorderDxfId="64">
  <autoFilter ref="A173:D180"/>
  <sortState ref="A174:D191">
    <sortCondition ref="B138:B156"/>
  </sortState>
  <tableColumns count="4">
    <tableColumn id="1" name="Dropdown Type" dataDxfId="63"/>
    <tableColumn id="2" name="English"/>
    <tableColumn id="3" name="Current Translation" dataDxfId="62">
      <calculatedColumnFormula>VLOOKUP(Table202627282930[[#This Row],[English]],TranslationTable,3,FALSE)</calculatedColumnFormula>
    </tableColumn>
    <tableColumn id="4" name="Translation Concatenate" dataDxfId="61"/>
  </tableColumns>
  <tableStyleInfo name="TableStyleMedium9" showFirstColumn="0" showLastColumn="0" showRowStripes="1" showColumnStripes="0"/>
</table>
</file>

<file path=xl/tables/table23.xml><?xml version="1.0" encoding="utf-8"?>
<table xmlns="http://schemas.openxmlformats.org/spreadsheetml/2006/main" id="1" name="Table32" displayName="Table32" ref="A22:E77" totalsRowCount="1" headerRowDxfId="26" dataDxfId="25" totalsRowDxfId="24">
  <autoFilter ref="A22:E76"/>
  <tableColumns count="5">
    <tableColumn id="1" name="Component Description" dataDxfId="23" totalsRowDxfId="4"/>
    <tableColumn id="2" name="CAS Number (CAS)" totalsRowFunction="custom" dataDxfId="22" totalsRowDxfId="3">
      <totalsRowFormula>IF(Table32[[#Totals],[Weight Percentage (no ranges)]]&lt;&gt;100,"Composition does not total 100%","")</totalsRowFormula>
    </tableColumn>
    <tableColumn id="3" name="Weight Percentage (no ranges)" totalsRowFunction="sum" dataDxfId="21" totalsRowDxfId="2"/>
    <tableColumn id="4" name="Component Type (See PPG Definition below)" dataDxfId="20" totalsRowDxfId="1"/>
    <tableColumn id="5" name="Impurity?" dataDxfId="19" totalsRowDxfId="0"/>
  </tableColumns>
  <tableStyleInfo name="Table Style 1" showFirstColumn="0" showLastColumn="0" showRowStripes="1" showColumnStripes="0"/>
</table>
</file>

<file path=xl/tables/table24.xml><?xml version="1.0" encoding="utf-8"?>
<table xmlns="http://schemas.openxmlformats.org/spreadsheetml/2006/main" id="21" name="Table22" displayName="Table22" ref="N22:Q76" totalsRowShown="0" headerRowDxfId="18" dataDxfId="17">
  <autoFilter ref="N22:Q76"/>
  <tableColumns count="4">
    <tableColumn id="1" name="lookup CAS" dataDxfId="16">
      <calculatedColumnFormula>VLOOKUP(Table32[[#This Row],[CAS Number (CAS)]],RSLtbl,1,FALSE)</calculatedColumnFormula>
    </tableColumn>
    <tableColumn id="2" name="is RSL" dataDxfId="15">
      <calculatedColumnFormula>IF(ISERROR(Table22[[#This Row],[lookup CAS]]),0,1)</calculatedColumnFormula>
    </tableColumn>
    <tableColumn id="3" name="is &gt;0.1" dataDxfId="14">
      <calculatedColumnFormula>IF(Table32[[#This Row],[Weight Percentage (no ranges)]]&lt;0.1,0,1)</calculatedColumnFormula>
    </tableColumn>
    <tableColumn id="4" name="sum" dataDxfId="13">
      <calculatedColumnFormula>Table22[[#This Row],[is RSL]]+Table22[[#This Row],[is &gt;0.1]]</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Table7" displayName="Table7" ref="A6:D12" totalsRowShown="0" headerRowBorderDxfId="173" tableBorderDxfId="172">
  <autoFilter ref="A6:D12"/>
  <sortState ref="A66:D71">
    <sortCondition ref="B65:B71"/>
  </sortState>
  <tableColumns count="4">
    <tableColumn id="1" name="Dropdown Type" dataDxfId="171"/>
    <tableColumn id="2" name="English" dataDxfId="170"/>
    <tableColumn id="3" name="Current Translation" dataDxfId="169">
      <calculatedColumnFormula>VLOOKUP(Table7[[#This Row],[English]],TranslationTable,3,FALSE)</calculatedColumnFormula>
    </tableColumn>
    <tableColumn id="4" name="Translation Concatenate" dataDxfId="168">
      <calculatedColumnFormula>CONCATENATE(Table7[[#This Row],[Current Translation]], " (",Table7[[#This Row],[English]],")")</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Table8" displayName="Table8" ref="A15:D21" totalsRowShown="0" headerRowBorderDxfId="167" tableBorderDxfId="166">
  <autoFilter ref="A15:D21"/>
  <sortState ref="A75:D80">
    <sortCondition ref="B74:B80"/>
  </sortState>
  <tableColumns count="4">
    <tableColumn id="1" name="Dropdown Type" dataDxfId="165"/>
    <tableColumn id="2" name="English" dataDxfId="164"/>
    <tableColumn id="3" name="Current Translation" dataDxfId="163">
      <calculatedColumnFormula>VLOOKUP(Table8[[#This Row],[English]],TranslationTable,3,FALSE)</calculatedColumnFormula>
    </tableColumn>
    <tableColumn id="4" name="Translation Concatenate" dataDxfId="162">
      <calculatedColumnFormula>CONCATENATE(Table8[[#This Row],[Current Translation]], " (",Table8[[#This Row],[English]],")")</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9" name="Table9" displayName="Table9" ref="A24:D29" totalsRowShown="0" headerRowBorderDxfId="161" tableBorderDxfId="160">
  <autoFilter ref="A24:D29"/>
  <sortState ref="A25:D30">
    <sortCondition ref="B24:B30"/>
  </sortState>
  <tableColumns count="4">
    <tableColumn id="1" name="Dropdown Type" dataDxfId="159"/>
    <tableColumn id="2" name="English" dataDxfId="158"/>
    <tableColumn id="3" name="Current Translation" dataDxfId="157">
      <calculatedColumnFormula>VLOOKUP(Table9[[#This Row],[English]],TranslationTable,3,FALSE)</calculatedColumnFormula>
    </tableColumn>
    <tableColumn id="4" name="Translation Concatenate" dataDxfId="156"/>
  </tableColumns>
  <tableStyleInfo name="TableStyleMedium9" showFirstColumn="0" showLastColumn="0" showRowStripes="1" showColumnStripes="0"/>
</table>
</file>

<file path=xl/tables/table6.xml><?xml version="1.0" encoding="utf-8"?>
<table xmlns="http://schemas.openxmlformats.org/spreadsheetml/2006/main" id="10" name="Table10" displayName="Table10" ref="A32:D37" totalsRowShown="0" headerRowBorderDxfId="155" tableBorderDxfId="154">
  <autoFilter ref="A32:D37"/>
  <sortState ref="A93:D97">
    <sortCondition ref="B92:B97"/>
  </sortState>
  <tableColumns count="4">
    <tableColumn id="1" name="Dropdown Type" dataDxfId="153"/>
    <tableColumn id="2" name="English" dataDxfId="152"/>
    <tableColumn id="3" name="Current Translation" dataDxfId="151">
      <calculatedColumnFormula>VLOOKUP(Table10[[#This Row],[English]],TranslationTable,3,FALSE)</calculatedColumnFormula>
    </tableColumn>
    <tableColumn id="4" name="Translation Concatenate" dataDxfId="150"/>
  </tableColumns>
  <tableStyleInfo name="TableStyleMedium9" showFirstColumn="0" showLastColumn="0" showRowStripes="1" showColumnStripes="0"/>
</table>
</file>

<file path=xl/tables/table7.xml><?xml version="1.0" encoding="utf-8"?>
<table xmlns="http://schemas.openxmlformats.org/spreadsheetml/2006/main" id="11" name="Table11" displayName="Table11" ref="A40:D44" totalsRowShown="0" headerRowBorderDxfId="149" tableBorderDxfId="148">
  <autoFilter ref="A40:D44"/>
  <tableColumns count="4">
    <tableColumn id="1" name="Dropdown Type" dataDxfId="147"/>
    <tableColumn id="2" name="English" dataDxfId="146"/>
    <tableColumn id="3" name="Current Translation" dataDxfId="145">
      <calculatedColumnFormula>VLOOKUP(Table11[[#This Row],[English]],TranslationTable,3,FALSE)</calculatedColumnFormula>
    </tableColumn>
    <tableColumn id="4" name="Translation Concatenate" dataDxfId="144"/>
  </tableColumns>
  <tableStyleInfo name="TableStyleMedium9" showFirstColumn="0" showLastColumn="0" showRowStripes="1" showColumnStripes="0"/>
</table>
</file>

<file path=xl/tables/table8.xml><?xml version="1.0" encoding="utf-8"?>
<table xmlns="http://schemas.openxmlformats.org/spreadsheetml/2006/main" id="12" name="Table12" displayName="Table12" ref="A47:D52" totalsRowShown="0" headerRowBorderDxfId="143" tableBorderDxfId="142">
  <autoFilter ref="A47:D52"/>
  <tableColumns count="4">
    <tableColumn id="1" name="Dropdown Type" dataDxfId="141"/>
    <tableColumn id="2" name="English" dataDxfId="140"/>
    <tableColumn id="3" name="Current Translation" dataDxfId="139">
      <calculatedColumnFormula>VLOOKUP(Table12[[#This Row],[English]],TranslationTable,3,FALSE)</calculatedColumnFormula>
    </tableColumn>
    <tableColumn id="4" name="Translation Concatenate" dataDxfId="138">
      <calculatedColumnFormula>CONCATENATE(Table12[[#This Row],[Current Translation]], " (",Table12[[#This Row],[English]],")")</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13" name="Table13" displayName="Table13" ref="A55:D58" totalsRowShown="0" headerRowBorderDxfId="137" tableBorderDxfId="136">
  <autoFilter ref="A55:D58"/>
  <sortState ref="A116:D118">
    <sortCondition ref="B115:B118"/>
  </sortState>
  <tableColumns count="4">
    <tableColumn id="1" name="Dropdown Type" dataDxfId="135"/>
    <tableColumn id="2" name="English" dataDxfId="134"/>
    <tableColumn id="3" name="Current Translation" dataDxfId="133">
      <calculatedColumnFormula>VLOOKUP(Table13[[#This Row],[English]],TranslationTable,3,FALSE)</calculatedColumnFormula>
    </tableColumn>
    <tableColumn id="4" name="Translation Concatenate" dataDxfId="132">
      <calculatedColumnFormula>CONCATENATE(Table13[[#This Row],[Current Translation]], " (",Table13[[#This Row],[English]],")")</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PPGTheme">
  <a:themeElements>
    <a:clrScheme name="PPG 2">
      <a:dk1>
        <a:sysClr val="windowText" lastClr="000000"/>
      </a:dk1>
      <a:lt1>
        <a:sysClr val="window" lastClr="FFFFFF"/>
      </a:lt1>
      <a:dk2>
        <a:srgbClr val="666666"/>
      </a:dk2>
      <a:lt2>
        <a:srgbClr val="FFFFFF"/>
      </a:lt2>
      <a:accent1>
        <a:srgbClr val="0078A9"/>
      </a:accent1>
      <a:accent2>
        <a:srgbClr val="3EC7F4"/>
      </a:accent2>
      <a:accent3>
        <a:srgbClr val="0033A0"/>
      </a:accent3>
      <a:accent4>
        <a:srgbClr val="00B149"/>
      </a:accent4>
      <a:accent5>
        <a:srgbClr val="D0006F"/>
      </a:accent5>
      <a:accent6>
        <a:srgbClr val="FF7C13"/>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6498"/>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ln w="12700">
          <a:solidFill>
            <a:schemeClr val="tx1"/>
          </a:solidFill>
        </a:ln>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PPGTheme" id="{C565E092-5C7A-4860-89F8-34E08D14F830}" vid="{20F41736-35F5-4850-9BDD-F929DC31A06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21" Type="http://schemas.openxmlformats.org/officeDocument/2006/relationships/table" Target="../tables/table22.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corporate.ppg.com/Purchasing/Raw-Material-Introduction-Process.asp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corporate.ppg.com/Purchasing/Raw-Material-Introduction-Process.asp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corporate.ppg.com/Purchasing/Raw-Material-Introduction-Process.aspx" TargetMode="External"/><Relationship Id="rId6" Type="http://schemas.openxmlformats.org/officeDocument/2006/relationships/image" Target="../media/image5.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corporate.ppg.com/Purchasing/Raw-Material-Introduction-Process.aspx" TargetMode="External"/><Relationship Id="rId5" Type="http://schemas.openxmlformats.org/officeDocument/2006/relationships/table" Target="../tables/table24.xml"/><Relationship Id="rId4" Type="http://schemas.openxmlformats.org/officeDocument/2006/relationships/table" Target="../tables/table23.xml"/></Relationships>
</file>

<file path=xl/worksheets/_rels/sheet8.xml.rels><?xml version="1.0" encoding="UTF-8" standalone="yes"?>
<Relationships xmlns="http://schemas.openxmlformats.org/package/2006/relationships"><Relationship Id="rId8" Type="http://schemas.openxmlformats.org/officeDocument/2006/relationships/hyperlink" Target="http://119.92.161.2/internal/CasREgistry.aspx" TargetMode="External"/><Relationship Id="rId13" Type="http://schemas.openxmlformats.org/officeDocument/2006/relationships/printerSettings" Target="../printerSettings/printerSettings8.bin"/><Relationship Id="rId3" Type="http://schemas.openxmlformats.org/officeDocument/2006/relationships/hyperlink" Target="http://cciss.cirs-group.com/" TargetMode="External"/><Relationship Id="rId7" Type="http://schemas.openxmlformats.org/officeDocument/2006/relationships/hyperlink" Target="https://www.epa.govt.nz/database-search/" TargetMode="External"/><Relationship Id="rId12" Type="http://schemas.openxmlformats.org/officeDocument/2006/relationships/hyperlink" Target="https://kimyasallar.csb.gov.tr/" TargetMode="External"/><Relationship Id="rId2" Type="http://schemas.openxmlformats.org/officeDocument/2006/relationships/hyperlink" Target="http://www.ec.gc.ca/lcpe-cepa" TargetMode="External"/><Relationship Id="rId1" Type="http://schemas.openxmlformats.org/officeDocument/2006/relationships/hyperlink" Target="https://www.industrialchemicals.gov.au/search-inventory" TargetMode="External"/><Relationship Id="rId6" Type="http://schemas.openxmlformats.org/officeDocument/2006/relationships/hyperlink" Target="http://ncis.nier.go.kr/en/main.do" TargetMode="External"/><Relationship Id="rId11" Type="http://schemas.openxmlformats.org/officeDocument/2006/relationships/hyperlink" Target="http://corporate.ppg.com/Purchasing/Raw-Material-Introduction-Process.aspx" TargetMode="External"/><Relationship Id="rId5" Type="http://schemas.openxmlformats.org/officeDocument/2006/relationships/hyperlink" Target="http://www.safe.nite.go.jp/english/db.html" TargetMode="External"/><Relationship Id="rId10" Type="http://schemas.openxmlformats.org/officeDocument/2006/relationships/hyperlink" Target="https://www.epa.gov/tsca-inventory" TargetMode="External"/><Relationship Id="rId4" Type="http://schemas.openxmlformats.org/officeDocument/2006/relationships/hyperlink" Target="http://echa.europa.eu/web/guest/home" TargetMode="External"/><Relationship Id="rId9" Type="http://schemas.openxmlformats.org/officeDocument/2006/relationships/hyperlink" Target="http://csnn.osha.gov.tw/content/home/Substance_Query_Q.aspx" TargetMode="External"/><Relationship Id="rId1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drawing" Target="../drawings/drawing6.xml"/><Relationship Id="rId7" Type="http://schemas.openxmlformats.org/officeDocument/2006/relationships/oleObject" Target="../embeddings/oleObject2.bin"/><Relationship Id="rId12" Type="http://schemas.openxmlformats.org/officeDocument/2006/relationships/image" Target="../media/image9.emf"/><Relationship Id="rId2" Type="http://schemas.openxmlformats.org/officeDocument/2006/relationships/printerSettings" Target="../printerSettings/printerSettings9.bin"/><Relationship Id="rId1" Type="http://schemas.openxmlformats.org/officeDocument/2006/relationships/hyperlink" Target="http://corporate.ppg.com/Purchasing/Raw-Material-Introduction-Process.aspx" TargetMode="External"/><Relationship Id="rId6" Type="http://schemas.openxmlformats.org/officeDocument/2006/relationships/image" Target="../media/image6.emf"/><Relationship Id="rId11" Type="http://schemas.openxmlformats.org/officeDocument/2006/relationships/oleObject" Target="../embeddings/oleObject4.bin"/><Relationship Id="rId5" Type="http://schemas.openxmlformats.org/officeDocument/2006/relationships/oleObject" Target="../embeddings/oleObject1.bin"/><Relationship Id="rId10" Type="http://schemas.openxmlformats.org/officeDocument/2006/relationships/image" Target="../media/image8.emf"/><Relationship Id="rId4" Type="http://schemas.openxmlformats.org/officeDocument/2006/relationships/vmlDrawing" Target="../drawings/vmlDrawing2.vml"/><Relationship Id="rId9"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65"/>
  <sheetViews>
    <sheetView workbookViewId="0">
      <selection activeCell="AA11" sqref="AA11"/>
    </sheetView>
  </sheetViews>
  <sheetFormatPr defaultRowHeight="14.15" x14ac:dyDescent="0.35"/>
  <cols>
    <col min="1" max="1" width="14" customWidth="1"/>
    <col min="2" max="2" width="15" bestFit="1" customWidth="1"/>
    <col min="3" max="3" width="96.5" bestFit="1" customWidth="1"/>
    <col min="4" max="4" width="83.5" bestFit="1" customWidth="1"/>
  </cols>
  <sheetData>
    <row r="1" spans="1:4" x14ac:dyDescent="0.35">
      <c r="A1" s="2" t="s">
        <v>163</v>
      </c>
      <c r="B1" s="2" t="s">
        <v>164</v>
      </c>
      <c r="C1" s="2" t="s">
        <v>165</v>
      </c>
      <c r="D1" s="2" t="s">
        <v>180</v>
      </c>
    </row>
    <row r="2" spans="1:4" x14ac:dyDescent="0.35">
      <c r="A2" t="s">
        <v>1582</v>
      </c>
      <c r="B2" t="s">
        <v>268</v>
      </c>
      <c r="C2" t="s">
        <v>221</v>
      </c>
      <c r="D2" s="128" t="e">
        <f t="shared" ref="D2:D32" si="0">VLOOKUP(C2,TranslationTable,3,FALSE)</f>
        <v>#REF!</v>
      </c>
    </row>
    <row r="3" spans="1:4" x14ac:dyDescent="0.35">
      <c r="A3" t="s">
        <v>166</v>
      </c>
      <c r="B3" t="s">
        <v>167</v>
      </c>
      <c r="C3" t="s">
        <v>1585</v>
      </c>
      <c r="D3" t="e">
        <f t="shared" si="0"/>
        <v>#REF!</v>
      </c>
    </row>
    <row r="4" spans="1:4" x14ac:dyDescent="0.35">
      <c r="A4" t="s">
        <v>168</v>
      </c>
      <c r="B4" t="s">
        <v>167</v>
      </c>
      <c r="C4" t="s">
        <v>1585</v>
      </c>
      <c r="D4" t="e">
        <f t="shared" si="0"/>
        <v>#REF!</v>
      </c>
    </row>
    <row r="5" spans="1:4" x14ac:dyDescent="0.35">
      <c r="A5" t="s">
        <v>169</v>
      </c>
      <c r="B5" t="s">
        <v>167</v>
      </c>
      <c r="C5" t="s">
        <v>1585</v>
      </c>
      <c r="D5" t="e">
        <f t="shared" si="0"/>
        <v>#REF!</v>
      </c>
    </row>
    <row r="6" spans="1:4" x14ac:dyDescent="0.35">
      <c r="A6" t="s">
        <v>154</v>
      </c>
      <c r="B6" t="s">
        <v>167</v>
      </c>
      <c r="C6" t="s">
        <v>1585</v>
      </c>
      <c r="D6" t="e">
        <f t="shared" si="0"/>
        <v>#REF!</v>
      </c>
    </row>
    <row r="7" spans="1:4" x14ac:dyDescent="0.35">
      <c r="A7" t="s">
        <v>170</v>
      </c>
      <c r="B7" t="s">
        <v>167</v>
      </c>
      <c r="C7" t="s">
        <v>1585</v>
      </c>
      <c r="D7" t="e">
        <f t="shared" si="0"/>
        <v>#REF!</v>
      </c>
    </row>
    <row r="8" spans="1:4" x14ac:dyDescent="0.35">
      <c r="A8" t="s">
        <v>171</v>
      </c>
      <c r="B8" t="s">
        <v>172</v>
      </c>
      <c r="C8" t="s">
        <v>173</v>
      </c>
      <c r="D8" t="e">
        <f t="shared" si="0"/>
        <v>#REF!</v>
      </c>
    </row>
    <row r="9" spans="1:4" x14ac:dyDescent="0.35">
      <c r="A9" t="s">
        <v>174</v>
      </c>
      <c r="B9" t="s">
        <v>172</v>
      </c>
      <c r="C9" t="s">
        <v>173</v>
      </c>
      <c r="D9" t="e">
        <f t="shared" si="0"/>
        <v>#REF!</v>
      </c>
    </row>
    <row r="10" spans="1:4" x14ac:dyDescent="0.35">
      <c r="A10" t="s">
        <v>212</v>
      </c>
      <c r="B10" t="s">
        <v>172</v>
      </c>
      <c r="C10" t="s">
        <v>173</v>
      </c>
      <c r="D10" s="128" t="e">
        <f t="shared" si="0"/>
        <v>#REF!</v>
      </c>
    </row>
    <row r="11" spans="1:4" x14ac:dyDescent="0.35">
      <c r="A11" t="s">
        <v>175</v>
      </c>
      <c r="B11" t="s">
        <v>172</v>
      </c>
      <c r="C11" t="s">
        <v>173</v>
      </c>
      <c r="D11" t="e">
        <f t="shared" si="0"/>
        <v>#REF!</v>
      </c>
    </row>
    <row r="12" spans="1:4" x14ac:dyDescent="0.35">
      <c r="A12" t="s">
        <v>218</v>
      </c>
      <c r="B12" t="s">
        <v>216</v>
      </c>
      <c r="C12" t="s">
        <v>1609</v>
      </c>
      <c r="D12" s="128" t="e">
        <f t="shared" si="0"/>
        <v>#REF!</v>
      </c>
    </row>
    <row r="13" spans="1:4" x14ac:dyDescent="0.35">
      <c r="A13" t="s">
        <v>219</v>
      </c>
      <c r="B13" t="s">
        <v>216</v>
      </c>
      <c r="C13" t="s">
        <v>214</v>
      </c>
      <c r="D13" s="128" t="e">
        <f t="shared" si="0"/>
        <v>#REF!</v>
      </c>
    </row>
    <row r="14" spans="1:4" x14ac:dyDescent="0.35">
      <c r="A14" t="s">
        <v>255</v>
      </c>
      <c r="B14" t="s">
        <v>268</v>
      </c>
      <c r="C14" t="s">
        <v>221</v>
      </c>
      <c r="D14" s="128" t="e">
        <f t="shared" si="0"/>
        <v>#REF!</v>
      </c>
    </row>
    <row r="15" spans="1:4" x14ac:dyDescent="0.35">
      <c r="A15" t="s">
        <v>256</v>
      </c>
      <c r="B15" t="s">
        <v>268</v>
      </c>
      <c r="C15" t="s">
        <v>221</v>
      </c>
      <c r="D15" s="128" t="e">
        <f t="shared" si="0"/>
        <v>#REF!</v>
      </c>
    </row>
    <row r="16" spans="1:4" x14ac:dyDescent="0.35">
      <c r="A16" t="s">
        <v>266</v>
      </c>
      <c r="B16" t="s">
        <v>268</v>
      </c>
      <c r="C16" t="s">
        <v>221</v>
      </c>
      <c r="D16" s="128" t="e">
        <f t="shared" si="0"/>
        <v>#REF!</v>
      </c>
    </row>
    <row r="17" spans="1:4" x14ac:dyDescent="0.35">
      <c r="A17" t="s">
        <v>257</v>
      </c>
      <c r="B17" t="s">
        <v>268</v>
      </c>
      <c r="C17" t="s">
        <v>221</v>
      </c>
      <c r="D17" s="128" t="e">
        <f t="shared" si="0"/>
        <v>#REF!</v>
      </c>
    </row>
    <row r="18" spans="1:4" x14ac:dyDescent="0.35">
      <c r="A18" t="s">
        <v>260</v>
      </c>
      <c r="B18" t="s">
        <v>268</v>
      </c>
      <c r="C18" t="s">
        <v>221</v>
      </c>
      <c r="D18" s="128" t="e">
        <f t="shared" si="0"/>
        <v>#REF!</v>
      </c>
    </row>
    <row r="19" spans="1:4" x14ac:dyDescent="0.35">
      <c r="A19" t="s">
        <v>258</v>
      </c>
      <c r="B19" t="s">
        <v>268</v>
      </c>
      <c r="C19" t="s">
        <v>221</v>
      </c>
      <c r="D19" s="128" t="e">
        <f t="shared" si="0"/>
        <v>#REF!</v>
      </c>
    </row>
    <row r="20" spans="1:4" x14ac:dyDescent="0.35">
      <c r="A20" t="s">
        <v>261</v>
      </c>
      <c r="B20" t="s">
        <v>268</v>
      </c>
      <c r="C20" t="s">
        <v>221</v>
      </c>
      <c r="D20" s="128" t="e">
        <f t="shared" si="0"/>
        <v>#REF!</v>
      </c>
    </row>
    <row r="21" spans="1:4" x14ac:dyDescent="0.35">
      <c r="A21" t="s">
        <v>259</v>
      </c>
      <c r="B21" t="s">
        <v>268</v>
      </c>
      <c r="C21" t="s">
        <v>221</v>
      </c>
      <c r="D21" s="128" t="e">
        <f t="shared" si="0"/>
        <v>#REF!</v>
      </c>
    </row>
    <row r="22" spans="1:4" x14ac:dyDescent="0.35">
      <c r="A22" t="s">
        <v>262</v>
      </c>
      <c r="B22" t="s">
        <v>268</v>
      </c>
      <c r="C22" t="s">
        <v>221</v>
      </c>
      <c r="D22" s="128" t="e">
        <f t="shared" si="0"/>
        <v>#REF!</v>
      </c>
    </row>
    <row r="23" spans="1:4" x14ac:dyDescent="0.35">
      <c r="A23" t="s">
        <v>267</v>
      </c>
      <c r="B23" t="s">
        <v>268</v>
      </c>
      <c r="C23" t="s">
        <v>221</v>
      </c>
      <c r="D23" s="128" t="e">
        <f t="shared" si="0"/>
        <v>#REF!</v>
      </c>
    </row>
    <row r="24" spans="1:4" x14ac:dyDescent="0.35">
      <c r="A24" t="s">
        <v>263</v>
      </c>
      <c r="B24" t="s">
        <v>268</v>
      </c>
      <c r="C24" t="s">
        <v>221</v>
      </c>
      <c r="D24" s="128" t="e">
        <f t="shared" si="0"/>
        <v>#REF!</v>
      </c>
    </row>
    <row r="25" spans="1:4" x14ac:dyDescent="0.35">
      <c r="A25" t="s">
        <v>265</v>
      </c>
      <c r="B25" t="s">
        <v>268</v>
      </c>
      <c r="C25" t="s">
        <v>221</v>
      </c>
      <c r="D25" s="128" t="e">
        <f t="shared" si="0"/>
        <v>#REF!</v>
      </c>
    </row>
    <row r="26" spans="1:4" x14ac:dyDescent="0.35">
      <c r="A26" t="s">
        <v>264</v>
      </c>
      <c r="B26" t="s">
        <v>268</v>
      </c>
      <c r="C26" t="s">
        <v>221</v>
      </c>
      <c r="D26" s="128" t="e">
        <f t="shared" si="0"/>
        <v>#REF!</v>
      </c>
    </row>
    <row r="27" spans="1:4" x14ac:dyDescent="0.35">
      <c r="A27" t="s">
        <v>222</v>
      </c>
      <c r="B27" t="s">
        <v>268</v>
      </c>
      <c r="C27" t="s">
        <v>221</v>
      </c>
      <c r="D27" s="128" t="e">
        <f t="shared" si="0"/>
        <v>#REF!</v>
      </c>
    </row>
    <row r="28" spans="1:4" x14ac:dyDescent="0.35">
      <c r="A28" t="s">
        <v>223</v>
      </c>
      <c r="B28" t="s">
        <v>268</v>
      </c>
      <c r="C28" t="s">
        <v>221</v>
      </c>
      <c r="D28" s="128" t="e">
        <f t="shared" si="0"/>
        <v>#REF!</v>
      </c>
    </row>
    <row r="29" spans="1:4" x14ac:dyDescent="0.35">
      <c r="A29" t="s">
        <v>224</v>
      </c>
      <c r="B29" t="s">
        <v>268</v>
      </c>
      <c r="C29" t="s">
        <v>221</v>
      </c>
      <c r="D29" s="128" t="e">
        <f t="shared" si="0"/>
        <v>#REF!</v>
      </c>
    </row>
    <row r="30" spans="1:4" x14ac:dyDescent="0.35">
      <c r="A30" t="s">
        <v>225</v>
      </c>
      <c r="B30" t="s">
        <v>268</v>
      </c>
      <c r="C30" t="s">
        <v>221</v>
      </c>
      <c r="D30" s="128" t="e">
        <f t="shared" si="0"/>
        <v>#REF!</v>
      </c>
    </row>
    <row r="31" spans="1:4" x14ac:dyDescent="0.35">
      <c r="A31" t="s">
        <v>226</v>
      </c>
      <c r="B31" t="s">
        <v>268</v>
      </c>
      <c r="C31" t="s">
        <v>221</v>
      </c>
      <c r="D31" s="128" t="e">
        <f t="shared" si="0"/>
        <v>#REF!</v>
      </c>
    </row>
    <row r="32" spans="1:4" x14ac:dyDescent="0.35">
      <c r="A32" t="s">
        <v>227</v>
      </c>
      <c r="B32" t="s">
        <v>268</v>
      </c>
      <c r="C32" t="s">
        <v>221</v>
      </c>
      <c r="D32" s="128" t="e">
        <f t="shared" si="0"/>
        <v>#REF!</v>
      </c>
    </row>
    <row r="33" spans="1:4" x14ac:dyDescent="0.35">
      <c r="A33" t="s">
        <v>228</v>
      </c>
      <c r="B33" t="s">
        <v>268</v>
      </c>
      <c r="C33" t="s">
        <v>221</v>
      </c>
      <c r="D33" s="128" t="e">
        <f t="shared" ref="D33:D64" si="1">VLOOKUP(C33,TranslationTable,3,FALSE)</f>
        <v>#REF!</v>
      </c>
    </row>
    <row r="34" spans="1:4" x14ac:dyDescent="0.35">
      <c r="A34" t="s">
        <v>229</v>
      </c>
      <c r="B34" t="s">
        <v>268</v>
      </c>
      <c r="C34" t="s">
        <v>221</v>
      </c>
      <c r="D34" s="128" t="e">
        <f t="shared" si="1"/>
        <v>#REF!</v>
      </c>
    </row>
    <row r="35" spans="1:4" x14ac:dyDescent="0.35">
      <c r="A35" t="s">
        <v>230</v>
      </c>
      <c r="B35" t="s">
        <v>268</v>
      </c>
      <c r="C35" t="s">
        <v>221</v>
      </c>
      <c r="D35" s="128" t="e">
        <f t="shared" si="1"/>
        <v>#REF!</v>
      </c>
    </row>
    <row r="36" spans="1:4" x14ac:dyDescent="0.35">
      <c r="A36" t="s">
        <v>231</v>
      </c>
      <c r="B36" t="s">
        <v>268</v>
      </c>
      <c r="C36" t="s">
        <v>221</v>
      </c>
      <c r="D36" s="128" t="e">
        <f t="shared" si="1"/>
        <v>#REF!</v>
      </c>
    </row>
    <row r="37" spans="1:4" x14ac:dyDescent="0.35">
      <c r="A37" t="s">
        <v>232</v>
      </c>
      <c r="B37" t="s">
        <v>268</v>
      </c>
      <c r="C37" t="s">
        <v>221</v>
      </c>
      <c r="D37" s="128" t="e">
        <f t="shared" si="1"/>
        <v>#REF!</v>
      </c>
    </row>
    <row r="38" spans="1:4" x14ac:dyDescent="0.35">
      <c r="A38" t="s">
        <v>233</v>
      </c>
      <c r="B38" t="s">
        <v>268</v>
      </c>
      <c r="C38" t="s">
        <v>221</v>
      </c>
      <c r="D38" s="128" t="e">
        <f t="shared" si="1"/>
        <v>#REF!</v>
      </c>
    </row>
    <row r="39" spans="1:4" x14ac:dyDescent="0.35">
      <c r="A39" t="s">
        <v>234</v>
      </c>
      <c r="B39" t="s">
        <v>268</v>
      </c>
      <c r="C39" t="s">
        <v>221</v>
      </c>
      <c r="D39" s="128" t="e">
        <f t="shared" si="1"/>
        <v>#REF!</v>
      </c>
    </row>
    <row r="40" spans="1:4" x14ac:dyDescent="0.35">
      <c r="A40" t="s">
        <v>235</v>
      </c>
      <c r="B40" t="s">
        <v>268</v>
      </c>
      <c r="C40" t="s">
        <v>221</v>
      </c>
      <c r="D40" s="128" t="e">
        <f t="shared" si="1"/>
        <v>#REF!</v>
      </c>
    </row>
    <row r="41" spans="1:4" x14ac:dyDescent="0.35">
      <c r="A41" t="s">
        <v>236</v>
      </c>
      <c r="B41" t="s">
        <v>268</v>
      </c>
      <c r="C41" t="s">
        <v>221</v>
      </c>
      <c r="D41" s="128" t="e">
        <f t="shared" si="1"/>
        <v>#REF!</v>
      </c>
    </row>
    <row r="42" spans="1:4" x14ac:dyDescent="0.35">
      <c r="A42" t="s">
        <v>237</v>
      </c>
      <c r="B42" t="s">
        <v>268</v>
      </c>
      <c r="C42" t="s">
        <v>221</v>
      </c>
      <c r="D42" s="128" t="e">
        <f t="shared" si="1"/>
        <v>#REF!</v>
      </c>
    </row>
    <row r="43" spans="1:4" x14ac:dyDescent="0.35">
      <c r="A43" t="s">
        <v>238</v>
      </c>
      <c r="B43" t="s">
        <v>268</v>
      </c>
      <c r="C43" t="s">
        <v>221</v>
      </c>
      <c r="D43" s="128" t="e">
        <f t="shared" si="1"/>
        <v>#REF!</v>
      </c>
    </row>
    <row r="44" spans="1:4" x14ac:dyDescent="0.35">
      <c r="A44" t="s">
        <v>239</v>
      </c>
      <c r="B44" t="s">
        <v>268</v>
      </c>
      <c r="C44" t="s">
        <v>221</v>
      </c>
      <c r="D44" s="128" t="e">
        <f t="shared" si="1"/>
        <v>#REF!</v>
      </c>
    </row>
    <row r="45" spans="1:4" x14ac:dyDescent="0.35">
      <c r="A45" t="s">
        <v>240</v>
      </c>
      <c r="B45" t="s">
        <v>268</v>
      </c>
      <c r="C45" t="s">
        <v>221</v>
      </c>
      <c r="D45" s="128" t="e">
        <f t="shared" si="1"/>
        <v>#REF!</v>
      </c>
    </row>
    <row r="46" spans="1:4" x14ac:dyDescent="0.35">
      <c r="A46" t="s">
        <v>241</v>
      </c>
      <c r="B46" t="s">
        <v>268</v>
      </c>
      <c r="C46" t="s">
        <v>221</v>
      </c>
      <c r="D46" s="128" t="e">
        <f t="shared" si="1"/>
        <v>#REF!</v>
      </c>
    </row>
    <row r="47" spans="1:4" x14ac:dyDescent="0.35">
      <c r="A47" t="s">
        <v>242</v>
      </c>
      <c r="B47" t="s">
        <v>268</v>
      </c>
      <c r="C47" t="s">
        <v>221</v>
      </c>
      <c r="D47" s="128" t="e">
        <f t="shared" si="1"/>
        <v>#REF!</v>
      </c>
    </row>
    <row r="48" spans="1:4" x14ac:dyDescent="0.35">
      <c r="A48" t="s">
        <v>243</v>
      </c>
      <c r="B48" t="s">
        <v>268</v>
      </c>
      <c r="C48" t="s">
        <v>221</v>
      </c>
      <c r="D48" s="128" t="e">
        <f t="shared" si="1"/>
        <v>#REF!</v>
      </c>
    </row>
    <row r="49" spans="1:4" x14ac:dyDescent="0.35">
      <c r="A49" t="s">
        <v>244</v>
      </c>
      <c r="B49" t="s">
        <v>268</v>
      </c>
      <c r="C49" t="s">
        <v>221</v>
      </c>
      <c r="D49" s="128" t="e">
        <f t="shared" si="1"/>
        <v>#REF!</v>
      </c>
    </row>
    <row r="50" spans="1:4" x14ac:dyDescent="0.35">
      <c r="A50" t="s">
        <v>245</v>
      </c>
      <c r="B50" t="s">
        <v>268</v>
      </c>
      <c r="C50" t="s">
        <v>221</v>
      </c>
      <c r="D50" s="128" t="e">
        <f t="shared" si="1"/>
        <v>#REF!</v>
      </c>
    </row>
    <row r="51" spans="1:4" x14ac:dyDescent="0.35">
      <c r="A51" t="s">
        <v>246</v>
      </c>
      <c r="B51" t="s">
        <v>268</v>
      </c>
      <c r="C51" t="s">
        <v>221</v>
      </c>
      <c r="D51" s="128" t="e">
        <f t="shared" si="1"/>
        <v>#REF!</v>
      </c>
    </row>
    <row r="52" spans="1:4" x14ac:dyDescent="0.35">
      <c r="A52" t="s">
        <v>247</v>
      </c>
      <c r="B52" t="s">
        <v>268</v>
      </c>
      <c r="C52" t="s">
        <v>221</v>
      </c>
      <c r="D52" s="128" t="e">
        <f t="shared" si="1"/>
        <v>#REF!</v>
      </c>
    </row>
    <row r="53" spans="1:4" x14ac:dyDescent="0.35">
      <c r="A53" t="s">
        <v>248</v>
      </c>
      <c r="B53" t="s">
        <v>268</v>
      </c>
      <c r="C53" t="s">
        <v>221</v>
      </c>
      <c r="D53" s="128" t="e">
        <f t="shared" si="1"/>
        <v>#REF!</v>
      </c>
    </row>
    <row r="54" spans="1:4" x14ac:dyDescent="0.35">
      <c r="A54" t="s">
        <v>249</v>
      </c>
      <c r="B54" t="s">
        <v>268</v>
      </c>
      <c r="C54" t="s">
        <v>221</v>
      </c>
      <c r="D54" s="128" t="e">
        <f t="shared" si="1"/>
        <v>#REF!</v>
      </c>
    </row>
    <row r="55" spans="1:4" x14ac:dyDescent="0.35">
      <c r="A55" t="s">
        <v>250</v>
      </c>
      <c r="B55" t="s">
        <v>268</v>
      </c>
      <c r="C55" t="s">
        <v>221</v>
      </c>
      <c r="D55" s="128" t="e">
        <f t="shared" si="1"/>
        <v>#REF!</v>
      </c>
    </row>
    <row r="56" spans="1:4" x14ac:dyDescent="0.35">
      <c r="A56" t="s">
        <v>251</v>
      </c>
      <c r="B56" t="s">
        <v>268</v>
      </c>
      <c r="C56" t="s">
        <v>221</v>
      </c>
      <c r="D56" s="128" t="e">
        <f t="shared" si="1"/>
        <v>#REF!</v>
      </c>
    </row>
    <row r="57" spans="1:4" x14ac:dyDescent="0.35">
      <c r="A57" t="s">
        <v>252</v>
      </c>
      <c r="B57" t="s">
        <v>268</v>
      </c>
      <c r="C57" t="s">
        <v>221</v>
      </c>
      <c r="D57" s="128" t="e">
        <f t="shared" si="1"/>
        <v>#REF!</v>
      </c>
    </row>
    <row r="58" spans="1:4" x14ac:dyDescent="0.35">
      <c r="A58" t="s">
        <v>253</v>
      </c>
      <c r="B58" t="s">
        <v>268</v>
      </c>
      <c r="C58" t="s">
        <v>221</v>
      </c>
      <c r="D58" s="128" t="e">
        <f t="shared" si="1"/>
        <v>#REF!</v>
      </c>
    </row>
    <row r="59" spans="1:4" x14ac:dyDescent="0.35">
      <c r="A59" t="s">
        <v>269</v>
      </c>
      <c r="B59" t="s">
        <v>268</v>
      </c>
      <c r="C59" t="s">
        <v>221</v>
      </c>
      <c r="D59" s="128" t="e">
        <f t="shared" si="1"/>
        <v>#REF!</v>
      </c>
    </row>
    <row r="60" spans="1:4" x14ac:dyDescent="0.35">
      <c r="A60" t="s">
        <v>254</v>
      </c>
      <c r="B60" t="s">
        <v>268</v>
      </c>
      <c r="C60" t="s">
        <v>221</v>
      </c>
      <c r="D60" s="128" t="e">
        <f t="shared" si="1"/>
        <v>#REF!</v>
      </c>
    </row>
    <row r="61" spans="1:4" x14ac:dyDescent="0.35">
      <c r="A61" t="s">
        <v>217</v>
      </c>
      <c r="B61" t="s">
        <v>216</v>
      </c>
      <c r="C61" t="s">
        <v>214</v>
      </c>
      <c r="D61" s="128" t="e">
        <f t="shared" si="1"/>
        <v>#REF!</v>
      </c>
    </row>
    <row r="62" spans="1:4" x14ac:dyDescent="0.35">
      <c r="A62" t="s">
        <v>213</v>
      </c>
      <c r="B62" t="s">
        <v>216</v>
      </c>
      <c r="C62" t="s">
        <v>215</v>
      </c>
      <c r="D62" s="128" t="e">
        <f t="shared" si="1"/>
        <v>#REF!</v>
      </c>
    </row>
    <row r="63" spans="1:4" x14ac:dyDescent="0.35">
      <c r="A63" t="s">
        <v>176</v>
      </c>
      <c r="B63" t="s">
        <v>172</v>
      </c>
      <c r="C63" t="s">
        <v>173</v>
      </c>
      <c r="D63" t="e">
        <f t="shared" si="1"/>
        <v>#REF!</v>
      </c>
    </row>
    <row r="64" spans="1:4" x14ac:dyDescent="0.35">
      <c r="A64" t="s">
        <v>1583</v>
      </c>
      <c r="B64" t="s">
        <v>268</v>
      </c>
      <c r="C64" t="s">
        <v>221</v>
      </c>
      <c r="D64" s="128" t="e">
        <f t="shared" si="1"/>
        <v>#REF!</v>
      </c>
    </row>
    <row r="65" spans="1:4" x14ac:dyDescent="0.35">
      <c r="A65" t="s">
        <v>1584</v>
      </c>
      <c r="B65" t="s">
        <v>167</v>
      </c>
      <c r="C65" t="s">
        <v>1585</v>
      </c>
      <c r="D65" s="128" t="e">
        <f t="shared" ref="D65" si="2">VLOOKUP(C65,TranslationTable,3,FALSE)</f>
        <v>#REF!</v>
      </c>
    </row>
  </sheetData>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1481"/>
  <sheetViews>
    <sheetView topLeftCell="A2" workbookViewId="0">
      <selection activeCell="AA11" sqref="AA11"/>
    </sheetView>
  </sheetViews>
  <sheetFormatPr defaultRowHeight="14.15" x14ac:dyDescent="0.35"/>
  <cols>
    <col min="1" max="1" width="21.640625" bestFit="1" customWidth="1"/>
    <col min="2" max="2" width="9.85546875" bestFit="1" customWidth="1"/>
    <col min="3" max="3" width="38.5" bestFit="1" customWidth="1"/>
    <col min="4" max="4" width="27.85546875" bestFit="1" customWidth="1"/>
    <col min="5" max="5" width="27.7109375" bestFit="1" customWidth="1"/>
    <col min="6" max="6" width="15" bestFit="1" customWidth="1"/>
  </cols>
  <sheetData>
    <row r="1" spans="1:6" x14ac:dyDescent="0.35">
      <c r="A1" t="s">
        <v>1572</v>
      </c>
      <c r="B1" s="171">
        <v>44158</v>
      </c>
      <c r="C1" s="200" t="s">
        <v>1687</v>
      </c>
    </row>
    <row r="2" spans="1:6" x14ac:dyDescent="0.35">
      <c r="A2" s="170" t="s">
        <v>270</v>
      </c>
      <c r="B2" s="170" t="s">
        <v>271</v>
      </c>
      <c r="C2" t="s">
        <v>272</v>
      </c>
      <c r="D2" t="s">
        <v>1699</v>
      </c>
      <c r="E2" t="s">
        <v>1700</v>
      </c>
      <c r="F2" t="s">
        <v>1701</v>
      </c>
    </row>
    <row r="3" spans="1:6" x14ac:dyDescent="0.35">
      <c r="A3" s="170" t="s">
        <v>290</v>
      </c>
      <c r="B3" s="206">
        <v>0.01</v>
      </c>
      <c r="C3" t="s">
        <v>291</v>
      </c>
      <c r="D3" t="s">
        <v>121</v>
      </c>
      <c r="E3" t="s">
        <v>273</v>
      </c>
      <c r="F3" s="195">
        <v>43451.690671296295</v>
      </c>
    </row>
    <row r="4" spans="1:6" x14ac:dyDescent="0.35">
      <c r="A4" s="170" t="s">
        <v>675</v>
      </c>
      <c r="B4" s="206">
        <v>8.9999999999999993E-3</v>
      </c>
      <c r="C4" t="s">
        <v>676</v>
      </c>
      <c r="D4" t="s">
        <v>122</v>
      </c>
      <c r="E4" t="s">
        <v>273</v>
      </c>
      <c r="F4" s="195">
        <v>42395.573738425926</v>
      </c>
    </row>
    <row r="5" spans="1:6" x14ac:dyDescent="0.35">
      <c r="A5" s="170" t="s">
        <v>1111</v>
      </c>
      <c r="B5" s="206">
        <v>0.02</v>
      </c>
      <c r="C5" t="s">
        <v>1109</v>
      </c>
      <c r="D5" t="s">
        <v>123</v>
      </c>
      <c r="E5" t="s">
        <v>273</v>
      </c>
      <c r="F5" s="195">
        <v>42347.501400462963</v>
      </c>
    </row>
    <row r="6" spans="1:6" x14ac:dyDescent="0.35">
      <c r="A6" s="170" t="s">
        <v>677</v>
      </c>
      <c r="B6" s="206">
        <v>8.9999999999999993E-3</v>
      </c>
      <c r="C6" t="s">
        <v>676</v>
      </c>
      <c r="D6" t="s">
        <v>122</v>
      </c>
      <c r="E6" t="s">
        <v>273</v>
      </c>
      <c r="F6" s="195">
        <v>42395.573738425926</v>
      </c>
    </row>
    <row r="7" spans="1:6" x14ac:dyDescent="0.35">
      <c r="A7" s="170" t="s">
        <v>292</v>
      </c>
      <c r="B7" s="206">
        <v>0.01</v>
      </c>
      <c r="C7" t="s">
        <v>291</v>
      </c>
      <c r="D7" t="s">
        <v>121</v>
      </c>
      <c r="E7" t="s">
        <v>273</v>
      </c>
      <c r="F7" s="195">
        <v>43451.690671296295</v>
      </c>
    </row>
    <row r="8" spans="1:6" x14ac:dyDescent="0.35">
      <c r="A8" s="170" t="s">
        <v>678</v>
      </c>
      <c r="B8" s="206">
        <v>8.9999999999999993E-3</v>
      </c>
      <c r="C8" t="s">
        <v>676</v>
      </c>
      <c r="D8" t="s">
        <v>122</v>
      </c>
      <c r="E8" t="s">
        <v>273</v>
      </c>
      <c r="F8" s="195">
        <v>42395.573738425926</v>
      </c>
    </row>
    <row r="9" spans="1:6" x14ac:dyDescent="0.35">
      <c r="A9" s="170" t="s">
        <v>1112</v>
      </c>
      <c r="B9" s="206">
        <v>0.02</v>
      </c>
      <c r="C9" t="s">
        <v>1109</v>
      </c>
      <c r="D9" t="s">
        <v>123</v>
      </c>
      <c r="E9" t="s">
        <v>273</v>
      </c>
      <c r="F9" s="195">
        <v>42347.501400462963</v>
      </c>
    </row>
    <row r="10" spans="1:6" x14ac:dyDescent="0.35">
      <c r="A10" s="170" t="s">
        <v>1113</v>
      </c>
      <c r="B10" s="206">
        <v>0.02</v>
      </c>
      <c r="C10" t="s">
        <v>1109</v>
      </c>
      <c r="D10" t="s">
        <v>123</v>
      </c>
      <c r="E10" t="s">
        <v>273</v>
      </c>
      <c r="F10" s="195">
        <v>42347.501400462963</v>
      </c>
    </row>
    <row r="11" spans="1:6" x14ac:dyDescent="0.35">
      <c r="A11" s="170" t="s">
        <v>1108</v>
      </c>
      <c r="B11" s="206">
        <v>0.02</v>
      </c>
      <c r="C11" t="s">
        <v>1109</v>
      </c>
      <c r="D11" t="s">
        <v>123</v>
      </c>
      <c r="E11" t="s">
        <v>273</v>
      </c>
      <c r="F11" s="195">
        <v>42347.501400462963</v>
      </c>
    </row>
    <row r="12" spans="1:6" x14ac:dyDescent="0.35">
      <c r="A12" s="170" t="s">
        <v>1110</v>
      </c>
      <c r="B12" s="206">
        <v>0.02</v>
      </c>
      <c r="C12" t="s">
        <v>1109</v>
      </c>
      <c r="D12" t="s">
        <v>123</v>
      </c>
      <c r="E12" t="s">
        <v>273</v>
      </c>
      <c r="F12" s="195">
        <v>42347.501400462963</v>
      </c>
    </row>
    <row r="13" spans="1:6" x14ac:dyDescent="0.35">
      <c r="A13" s="170" t="s">
        <v>679</v>
      </c>
      <c r="B13" s="206">
        <v>8.9999999999999993E-3</v>
      </c>
      <c r="C13" t="s">
        <v>676</v>
      </c>
      <c r="D13" t="s">
        <v>122</v>
      </c>
      <c r="E13" t="s">
        <v>273</v>
      </c>
      <c r="F13" s="195">
        <v>42395.573738425926</v>
      </c>
    </row>
    <row r="14" spans="1:6" x14ac:dyDescent="0.35">
      <c r="A14" s="170" t="s">
        <v>680</v>
      </c>
      <c r="B14" s="206">
        <v>8.9999999999999993E-3</v>
      </c>
      <c r="C14" t="s">
        <v>676</v>
      </c>
      <c r="D14" t="s">
        <v>122</v>
      </c>
      <c r="E14" t="s">
        <v>273</v>
      </c>
      <c r="F14" s="195">
        <v>42395.573738425926</v>
      </c>
    </row>
    <row r="15" spans="1:6" x14ac:dyDescent="0.35">
      <c r="A15" s="170" t="s">
        <v>681</v>
      </c>
      <c r="B15" s="206">
        <v>8.9999999999999993E-3</v>
      </c>
      <c r="C15" t="s">
        <v>676</v>
      </c>
      <c r="D15" t="s">
        <v>122</v>
      </c>
      <c r="E15" t="s">
        <v>273</v>
      </c>
      <c r="F15" s="195">
        <v>42395.573738425926</v>
      </c>
    </row>
    <row r="16" spans="1:6" x14ac:dyDescent="0.35">
      <c r="A16" s="170" t="s">
        <v>682</v>
      </c>
      <c r="B16" s="206">
        <v>8.9999999999999993E-3</v>
      </c>
      <c r="C16" t="s">
        <v>676</v>
      </c>
      <c r="D16" t="s">
        <v>122</v>
      </c>
      <c r="E16" t="s">
        <v>273</v>
      </c>
      <c r="F16" s="195">
        <v>42395.573738425926</v>
      </c>
    </row>
    <row r="17" spans="1:6" x14ac:dyDescent="0.35">
      <c r="A17" s="170" t="s">
        <v>684</v>
      </c>
      <c r="B17" s="206">
        <v>8.9999999999999993E-3</v>
      </c>
      <c r="C17" t="s">
        <v>676</v>
      </c>
      <c r="D17" t="s">
        <v>122</v>
      </c>
      <c r="E17" t="s">
        <v>273</v>
      </c>
      <c r="F17" s="195">
        <v>42395.573738425926</v>
      </c>
    </row>
    <row r="18" spans="1:6" x14ac:dyDescent="0.35">
      <c r="A18" s="170" t="s">
        <v>685</v>
      </c>
      <c r="B18" s="206">
        <v>8.9999999999999993E-3</v>
      </c>
      <c r="C18" t="s">
        <v>676</v>
      </c>
      <c r="D18" t="s">
        <v>122</v>
      </c>
      <c r="E18" t="s">
        <v>273</v>
      </c>
      <c r="F18" s="195">
        <v>42395.573738425926</v>
      </c>
    </row>
    <row r="19" spans="1:6" x14ac:dyDescent="0.35">
      <c r="A19" s="170" t="s">
        <v>683</v>
      </c>
      <c r="B19" s="206">
        <v>8.9999999999999993E-3</v>
      </c>
      <c r="C19" t="s">
        <v>676</v>
      </c>
      <c r="D19" t="s">
        <v>122</v>
      </c>
      <c r="E19" t="s">
        <v>273</v>
      </c>
      <c r="F19" s="195">
        <v>42395.573738425926</v>
      </c>
    </row>
    <row r="20" spans="1:6" x14ac:dyDescent="0.35">
      <c r="A20" s="170" t="s">
        <v>686</v>
      </c>
      <c r="B20" s="206">
        <v>8.9999999999999993E-3</v>
      </c>
      <c r="C20" t="s">
        <v>676</v>
      </c>
      <c r="D20" t="s">
        <v>122</v>
      </c>
      <c r="E20" t="s">
        <v>273</v>
      </c>
      <c r="F20" s="195">
        <v>42395.573738425926</v>
      </c>
    </row>
    <row r="21" spans="1:6" x14ac:dyDescent="0.35">
      <c r="A21" s="170" t="s">
        <v>293</v>
      </c>
      <c r="B21" s="206">
        <v>0.01</v>
      </c>
      <c r="C21" t="s">
        <v>291</v>
      </c>
      <c r="D21" t="s">
        <v>121</v>
      </c>
      <c r="E21" t="s">
        <v>273</v>
      </c>
      <c r="F21" s="195">
        <v>43451.690671296295</v>
      </c>
    </row>
    <row r="22" spans="1:6" x14ac:dyDescent="0.35">
      <c r="A22" s="170" t="s">
        <v>1114</v>
      </c>
      <c r="B22" s="206">
        <v>0.02</v>
      </c>
      <c r="C22" t="s">
        <v>1109</v>
      </c>
      <c r="D22" t="s">
        <v>123</v>
      </c>
      <c r="E22" t="s">
        <v>273</v>
      </c>
      <c r="F22" s="195">
        <v>42347.501400462963</v>
      </c>
    </row>
    <row r="23" spans="1:6" x14ac:dyDescent="0.35">
      <c r="A23" s="170" t="s">
        <v>294</v>
      </c>
      <c r="B23" s="206">
        <v>0.01</v>
      </c>
      <c r="C23" t="s">
        <v>291</v>
      </c>
      <c r="D23" t="s">
        <v>121</v>
      </c>
      <c r="E23" t="s">
        <v>273</v>
      </c>
      <c r="F23" s="195">
        <v>43451.690671296295</v>
      </c>
    </row>
    <row r="24" spans="1:6" x14ac:dyDescent="0.35">
      <c r="A24" s="170" t="s">
        <v>1115</v>
      </c>
      <c r="B24" s="206">
        <v>0.02</v>
      </c>
      <c r="C24" t="s">
        <v>1109</v>
      </c>
      <c r="D24" t="s">
        <v>123</v>
      </c>
      <c r="E24" t="s">
        <v>273</v>
      </c>
      <c r="F24" s="195">
        <v>42347.501400462963</v>
      </c>
    </row>
    <row r="25" spans="1:6" x14ac:dyDescent="0.35">
      <c r="A25" s="170" t="s">
        <v>295</v>
      </c>
      <c r="B25" s="206">
        <v>0.01</v>
      </c>
      <c r="C25" t="s">
        <v>291</v>
      </c>
      <c r="D25" t="s">
        <v>121</v>
      </c>
      <c r="E25" t="s">
        <v>273</v>
      </c>
      <c r="F25" s="195">
        <v>43451.690671296295</v>
      </c>
    </row>
    <row r="26" spans="1:6" x14ac:dyDescent="0.35">
      <c r="A26" s="170" t="s">
        <v>296</v>
      </c>
      <c r="B26" s="206">
        <v>0.01</v>
      </c>
      <c r="C26" t="s">
        <v>291</v>
      </c>
      <c r="D26" t="s">
        <v>121</v>
      </c>
      <c r="E26" t="s">
        <v>273</v>
      </c>
      <c r="F26" s="195">
        <v>43451.690671296295</v>
      </c>
    </row>
    <row r="27" spans="1:6" x14ac:dyDescent="0.35">
      <c r="A27" s="170" t="s">
        <v>297</v>
      </c>
      <c r="B27" s="206">
        <v>0.01</v>
      </c>
      <c r="C27" t="s">
        <v>291</v>
      </c>
      <c r="D27" t="s">
        <v>121</v>
      </c>
      <c r="E27" t="s">
        <v>273</v>
      </c>
      <c r="F27" s="195">
        <v>43451.690671296295</v>
      </c>
    </row>
    <row r="28" spans="1:6" x14ac:dyDescent="0.35">
      <c r="A28" s="170" t="s">
        <v>298</v>
      </c>
      <c r="B28" s="206">
        <v>0.01</v>
      </c>
      <c r="C28" t="s">
        <v>291</v>
      </c>
      <c r="D28" t="s">
        <v>121</v>
      </c>
      <c r="E28" t="s">
        <v>273</v>
      </c>
      <c r="F28" s="195">
        <v>43451.690671296295</v>
      </c>
    </row>
    <row r="29" spans="1:6" x14ac:dyDescent="0.35">
      <c r="A29" s="170" t="s">
        <v>299</v>
      </c>
      <c r="B29" s="206">
        <v>0.01</v>
      </c>
      <c r="C29" t="s">
        <v>291</v>
      </c>
      <c r="D29" t="s">
        <v>121</v>
      </c>
      <c r="E29" t="s">
        <v>273</v>
      </c>
      <c r="F29" s="195">
        <v>43451.690671296295</v>
      </c>
    </row>
    <row r="30" spans="1:6" x14ac:dyDescent="0.35">
      <c r="A30" s="170" t="s">
        <v>300</v>
      </c>
      <c r="B30" s="206">
        <v>0.01</v>
      </c>
      <c r="C30" t="s">
        <v>291</v>
      </c>
      <c r="D30" t="s">
        <v>121</v>
      </c>
      <c r="E30" t="s">
        <v>273</v>
      </c>
      <c r="F30" s="195">
        <v>43451.690671296295</v>
      </c>
    </row>
    <row r="31" spans="1:6" x14ac:dyDescent="0.35">
      <c r="A31" s="170" t="s">
        <v>1702</v>
      </c>
      <c r="B31" s="206">
        <v>0.1</v>
      </c>
      <c r="C31" t="s">
        <v>1703</v>
      </c>
      <c r="D31" t="s">
        <v>1704</v>
      </c>
      <c r="E31" t="s">
        <v>273</v>
      </c>
      <c r="F31" s="195">
        <v>43664.675219907411</v>
      </c>
    </row>
    <row r="32" spans="1:6" x14ac:dyDescent="0.35">
      <c r="A32" s="170" t="s">
        <v>687</v>
      </c>
      <c r="B32" s="206">
        <v>8.9999999999999993E-3</v>
      </c>
      <c r="C32" t="s">
        <v>676</v>
      </c>
      <c r="D32" t="s">
        <v>122</v>
      </c>
      <c r="E32" t="s">
        <v>273</v>
      </c>
      <c r="F32" s="195">
        <v>42395.573738425926</v>
      </c>
    </row>
    <row r="33" spans="1:6" x14ac:dyDescent="0.35">
      <c r="A33" s="170" t="s">
        <v>1705</v>
      </c>
      <c r="B33" s="206">
        <v>0.1</v>
      </c>
      <c r="C33" t="s">
        <v>1706</v>
      </c>
      <c r="D33" t="s">
        <v>1707</v>
      </c>
      <c r="E33" t="s">
        <v>273</v>
      </c>
      <c r="F33" s="195">
        <v>43664.69363425926</v>
      </c>
    </row>
    <row r="34" spans="1:6" x14ac:dyDescent="0.35">
      <c r="A34" s="170" t="s">
        <v>301</v>
      </c>
      <c r="B34" s="206">
        <v>0.01</v>
      </c>
      <c r="C34" t="s">
        <v>291</v>
      </c>
      <c r="D34" t="s">
        <v>121</v>
      </c>
      <c r="E34" t="s">
        <v>273</v>
      </c>
      <c r="F34" s="195">
        <v>43451.690671296295</v>
      </c>
    </row>
    <row r="35" spans="1:6" x14ac:dyDescent="0.35">
      <c r="A35" s="170" t="s">
        <v>302</v>
      </c>
      <c r="B35" s="206">
        <v>0.01</v>
      </c>
      <c r="C35" t="s">
        <v>291</v>
      </c>
      <c r="D35" t="s">
        <v>121</v>
      </c>
      <c r="E35" t="s">
        <v>273</v>
      </c>
      <c r="F35" s="195">
        <v>43451.690671296295</v>
      </c>
    </row>
    <row r="36" spans="1:6" x14ac:dyDescent="0.35">
      <c r="A36" s="170" t="s">
        <v>688</v>
      </c>
      <c r="B36" s="206">
        <v>8.9999999999999993E-3</v>
      </c>
      <c r="C36" t="s">
        <v>676</v>
      </c>
      <c r="D36" t="s">
        <v>122</v>
      </c>
      <c r="E36" t="s">
        <v>273</v>
      </c>
      <c r="F36" s="195">
        <v>42395.573738425926</v>
      </c>
    </row>
    <row r="37" spans="1:6" x14ac:dyDescent="0.35">
      <c r="A37" s="170" t="s">
        <v>689</v>
      </c>
      <c r="B37" s="206">
        <v>8.9999999999999993E-3</v>
      </c>
      <c r="C37" t="s">
        <v>676</v>
      </c>
      <c r="D37" t="s">
        <v>122</v>
      </c>
      <c r="E37" t="s">
        <v>273</v>
      </c>
      <c r="F37" s="195">
        <v>42395.573738425926</v>
      </c>
    </row>
    <row r="38" spans="1:6" x14ac:dyDescent="0.35">
      <c r="A38" s="170" t="s">
        <v>690</v>
      </c>
      <c r="B38" s="206">
        <v>8.9999999999999993E-3</v>
      </c>
      <c r="C38" t="s">
        <v>676</v>
      </c>
      <c r="D38" t="s">
        <v>122</v>
      </c>
      <c r="E38" t="s">
        <v>273</v>
      </c>
      <c r="F38" s="195">
        <v>42395.573738425926</v>
      </c>
    </row>
    <row r="39" spans="1:6" x14ac:dyDescent="0.35">
      <c r="A39" s="170" t="s">
        <v>1586</v>
      </c>
      <c r="B39" s="206">
        <v>0.01</v>
      </c>
      <c r="C39" t="s">
        <v>291</v>
      </c>
      <c r="D39" t="s">
        <v>121</v>
      </c>
      <c r="E39" t="s">
        <v>273</v>
      </c>
      <c r="F39" s="195">
        <v>43451.690671296295</v>
      </c>
    </row>
    <row r="40" spans="1:6" x14ac:dyDescent="0.35">
      <c r="A40" s="170" t="s">
        <v>535</v>
      </c>
      <c r="B40" s="206">
        <v>0.1</v>
      </c>
      <c r="C40" t="s">
        <v>536</v>
      </c>
      <c r="D40" t="s">
        <v>537</v>
      </c>
      <c r="E40" t="s">
        <v>273</v>
      </c>
      <c r="F40" s="195">
        <v>41620.491724537038</v>
      </c>
    </row>
    <row r="41" spans="1:6" x14ac:dyDescent="0.35">
      <c r="A41" s="170" t="s">
        <v>452</v>
      </c>
      <c r="B41" s="206">
        <v>0.1</v>
      </c>
      <c r="C41" t="s">
        <v>453</v>
      </c>
      <c r="D41" t="s">
        <v>454</v>
      </c>
      <c r="E41" t="s">
        <v>273</v>
      </c>
      <c r="F41" s="195">
        <v>43672.410798611112</v>
      </c>
    </row>
    <row r="42" spans="1:6" x14ac:dyDescent="0.35">
      <c r="A42" s="170" t="s">
        <v>691</v>
      </c>
      <c r="B42" s="206">
        <v>8.9999999999999993E-3</v>
      </c>
      <c r="C42" t="s">
        <v>676</v>
      </c>
      <c r="D42" t="s">
        <v>122</v>
      </c>
      <c r="E42" t="s">
        <v>273</v>
      </c>
      <c r="F42" s="195">
        <v>42395.573738425926</v>
      </c>
    </row>
    <row r="43" spans="1:6" x14ac:dyDescent="0.35">
      <c r="A43" s="170" t="s">
        <v>1116</v>
      </c>
      <c r="B43" s="206">
        <v>0.02</v>
      </c>
      <c r="C43" t="s">
        <v>1109</v>
      </c>
      <c r="D43" t="s">
        <v>123</v>
      </c>
      <c r="E43" t="s">
        <v>273</v>
      </c>
      <c r="F43" s="195">
        <v>42347.501400462963</v>
      </c>
    </row>
    <row r="44" spans="1:6" x14ac:dyDescent="0.35">
      <c r="A44" s="170" t="s">
        <v>1341</v>
      </c>
      <c r="B44" s="206">
        <v>0.1</v>
      </c>
      <c r="C44" t="s">
        <v>1342</v>
      </c>
      <c r="D44" t="s">
        <v>1343</v>
      </c>
      <c r="E44" t="s">
        <v>273</v>
      </c>
      <c r="F44" s="195">
        <v>42719.664039351854</v>
      </c>
    </row>
    <row r="45" spans="1:6" x14ac:dyDescent="0.35">
      <c r="A45" s="170" t="s">
        <v>303</v>
      </c>
      <c r="B45" s="206">
        <v>0.01</v>
      </c>
      <c r="C45" t="s">
        <v>291</v>
      </c>
      <c r="D45" t="s">
        <v>121</v>
      </c>
      <c r="E45" t="s">
        <v>273</v>
      </c>
      <c r="F45" s="195">
        <v>43451.690671296295</v>
      </c>
    </row>
    <row r="46" spans="1:6" x14ac:dyDescent="0.35">
      <c r="A46" s="170" t="s">
        <v>1117</v>
      </c>
      <c r="B46" s="206">
        <v>0.02</v>
      </c>
      <c r="C46" t="s">
        <v>1109</v>
      </c>
      <c r="D46" t="s">
        <v>123</v>
      </c>
      <c r="E46" t="s">
        <v>273</v>
      </c>
      <c r="F46" s="195">
        <v>42347.501400462963</v>
      </c>
    </row>
    <row r="47" spans="1:6" x14ac:dyDescent="0.35">
      <c r="A47" s="170" t="s">
        <v>1118</v>
      </c>
      <c r="B47" s="206">
        <v>0.02</v>
      </c>
      <c r="C47" t="s">
        <v>1109</v>
      </c>
      <c r="D47" t="s">
        <v>123</v>
      </c>
      <c r="E47" t="s">
        <v>273</v>
      </c>
      <c r="F47" s="195">
        <v>42347.501400462963</v>
      </c>
    </row>
    <row r="48" spans="1:6" x14ac:dyDescent="0.35">
      <c r="A48" s="170" t="s">
        <v>1119</v>
      </c>
      <c r="B48" s="206">
        <v>0.02</v>
      </c>
      <c r="C48" t="s">
        <v>1109</v>
      </c>
      <c r="D48" t="s">
        <v>123</v>
      </c>
      <c r="E48" t="s">
        <v>273</v>
      </c>
      <c r="F48" s="195">
        <v>42347.501400462963</v>
      </c>
    </row>
    <row r="49" spans="1:6" x14ac:dyDescent="0.35">
      <c r="A49" s="170" t="s">
        <v>1122</v>
      </c>
      <c r="B49" s="206">
        <v>0.02</v>
      </c>
      <c r="C49" t="s">
        <v>1109</v>
      </c>
      <c r="D49" t="s">
        <v>123</v>
      </c>
      <c r="E49" t="s">
        <v>273</v>
      </c>
      <c r="F49" s="195">
        <v>42347.501400462963</v>
      </c>
    </row>
    <row r="50" spans="1:6" x14ac:dyDescent="0.35">
      <c r="A50" s="170" t="s">
        <v>1123</v>
      </c>
      <c r="B50" s="206">
        <v>0.02</v>
      </c>
      <c r="C50" t="s">
        <v>1109</v>
      </c>
      <c r="D50" t="s">
        <v>123</v>
      </c>
      <c r="E50" t="s">
        <v>273</v>
      </c>
      <c r="F50" s="195">
        <v>42347.501400462963</v>
      </c>
    </row>
    <row r="51" spans="1:6" x14ac:dyDescent="0.35">
      <c r="A51" s="170" t="s">
        <v>1124</v>
      </c>
      <c r="B51" s="206">
        <v>0.02</v>
      </c>
      <c r="C51" t="s">
        <v>1109</v>
      </c>
      <c r="D51" t="s">
        <v>123</v>
      </c>
      <c r="E51" t="s">
        <v>273</v>
      </c>
      <c r="F51" s="195">
        <v>42347.501400462963</v>
      </c>
    </row>
    <row r="52" spans="1:6" x14ac:dyDescent="0.35">
      <c r="A52" s="170" t="s">
        <v>1125</v>
      </c>
      <c r="B52" s="206">
        <v>0.02</v>
      </c>
      <c r="C52" t="s">
        <v>1109</v>
      </c>
      <c r="D52" t="s">
        <v>123</v>
      </c>
      <c r="E52" t="s">
        <v>273</v>
      </c>
      <c r="F52" s="195">
        <v>42347.501400462963</v>
      </c>
    </row>
    <row r="53" spans="1:6" x14ac:dyDescent="0.35">
      <c r="A53" s="170" t="s">
        <v>1126</v>
      </c>
      <c r="B53" s="206">
        <v>0.02</v>
      </c>
      <c r="C53" t="s">
        <v>1109</v>
      </c>
      <c r="D53" t="s">
        <v>123</v>
      </c>
      <c r="E53" t="s">
        <v>273</v>
      </c>
      <c r="F53" s="195">
        <v>42347.501400462963</v>
      </c>
    </row>
    <row r="54" spans="1:6" x14ac:dyDescent="0.35">
      <c r="A54" s="170" t="s">
        <v>1708</v>
      </c>
      <c r="B54" s="206">
        <v>0.1</v>
      </c>
      <c r="C54" t="s">
        <v>1709</v>
      </c>
      <c r="D54" t="s">
        <v>1710</v>
      </c>
      <c r="E54" t="s">
        <v>273</v>
      </c>
      <c r="F54" s="195">
        <v>43664.676840277774</v>
      </c>
    </row>
    <row r="55" spans="1:6" x14ac:dyDescent="0.35">
      <c r="A55" s="170" t="s">
        <v>1127</v>
      </c>
      <c r="B55" s="206">
        <v>0.02</v>
      </c>
      <c r="C55" t="s">
        <v>1109</v>
      </c>
      <c r="D55" t="s">
        <v>123</v>
      </c>
      <c r="E55" t="s">
        <v>273</v>
      </c>
      <c r="F55" s="195">
        <v>42347.501400462963</v>
      </c>
    </row>
    <row r="56" spans="1:6" x14ac:dyDescent="0.35">
      <c r="A56" s="170" t="s">
        <v>1120</v>
      </c>
      <c r="B56" s="206">
        <v>0.02</v>
      </c>
      <c r="C56" t="s">
        <v>1109</v>
      </c>
      <c r="D56" t="s">
        <v>123</v>
      </c>
      <c r="E56" t="s">
        <v>273</v>
      </c>
      <c r="F56" s="195">
        <v>42347.501400462963</v>
      </c>
    </row>
    <row r="57" spans="1:6" x14ac:dyDescent="0.35">
      <c r="A57" s="170" t="s">
        <v>1121</v>
      </c>
      <c r="B57" s="206">
        <v>0.02</v>
      </c>
      <c r="C57" t="s">
        <v>1109</v>
      </c>
      <c r="D57" t="s">
        <v>123</v>
      </c>
      <c r="E57" t="s">
        <v>273</v>
      </c>
      <c r="F57" s="195">
        <v>42347.501400462963</v>
      </c>
    </row>
    <row r="58" spans="1:6" x14ac:dyDescent="0.35">
      <c r="A58" s="170" t="s">
        <v>455</v>
      </c>
      <c r="B58" s="206">
        <v>0.1</v>
      </c>
      <c r="C58" t="s">
        <v>453</v>
      </c>
      <c r="D58" t="s">
        <v>454</v>
      </c>
      <c r="E58" t="s">
        <v>273</v>
      </c>
      <c r="F58" s="195">
        <v>43672.410798611112</v>
      </c>
    </row>
    <row r="59" spans="1:6" x14ac:dyDescent="0.35">
      <c r="A59" s="170" t="s">
        <v>1458</v>
      </c>
      <c r="B59" s="206">
        <v>0.1</v>
      </c>
      <c r="C59" t="s">
        <v>1459</v>
      </c>
      <c r="D59" t="s">
        <v>1460</v>
      </c>
      <c r="E59" t="s">
        <v>273</v>
      </c>
      <c r="F59" s="195">
        <v>43069.636192129627</v>
      </c>
    </row>
    <row r="60" spans="1:6" x14ac:dyDescent="0.35">
      <c r="A60" s="170" t="s">
        <v>1461</v>
      </c>
      <c r="B60" s="206">
        <v>0.1</v>
      </c>
      <c r="C60" t="s">
        <v>1459</v>
      </c>
      <c r="D60" t="s">
        <v>1460</v>
      </c>
      <c r="E60" t="s">
        <v>273</v>
      </c>
      <c r="F60" s="195">
        <v>43069.636192129627</v>
      </c>
    </row>
    <row r="61" spans="1:6" x14ac:dyDescent="0.35">
      <c r="A61" s="170" t="s">
        <v>692</v>
      </c>
      <c r="B61" s="206">
        <v>8.9999999999999993E-3</v>
      </c>
      <c r="C61" t="s">
        <v>676</v>
      </c>
      <c r="D61" t="s">
        <v>122</v>
      </c>
      <c r="E61" t="s">
        <v>273</v>
      </c>
      <c r="F61" s="195">
        <v>42395.573738425926</v>
      </c>
    </row>
    <row r="62" spans="1:6" x14ac:dyDescent="0.35">
      <c r="A62" s="170" t="s">
        <v>1462</v>
      </c>
      <c r="B62" s="206">
        <v>0.1</v>
      </c>
      <c r="C62" t="s">
        <v>1459</v>
      </c>
      <c r="D62" t="s">
        <v>1460</v>
      </c>
      <c r="E62" t="s">
        <v>273</v>
      </c>
      <c r="F62" s="195">
        <v>43069.636192129627</v>
      </c>
    </row>
    <row r="63" spans="1:6" x14ac:dyDescent="0.35">
      <c r="A63" s="170" t="s">
        <v>1463</v>
      </c>
      <c r="B63" s="206">
        <v>0.1</v>
      </c>
      <c r="C63" t="s">
        <v>1459</v>
      </c>
      <c r="D63" t="s">
        <v>1460</v>
      </c>
      <c r="E63" t="s">
        <v>273</v>
      </c>
      <c r="F63" s="195">
        <v>43069.636192129627</v>
      </c>
    </row>
    <row r="64" spans="1:6" x14ac:dyDescent="0.35">
      <c r="A64" s="170" t="s">
        <v>693</v>
      </c>
      <c r="B64" s="206">
        <v>8.9999999999999993E-3</v>
      </c>
      <c r="C64" t="s">
        <v>676</v>
      </c>
      <c r="D64" t="s">
        <v>122</v>
      </c>
      <c r="E64" t="s">
        <v>273</v>
      </c>
      <c r="F64" s="195">
        <v>42395.573738425926</v>
      </c>
    </row>
    <row r="65" spans="1:6" x14ac:dyDescent="0.35">
      <c r="A65" s="170" t="s">
        <v>694</v>
      </c>
      <c r="B65" s="206">
        <v>8.9999999999999993E-3</v>
      </c>
      <c r="C65" t="s">
        <v>676</v>
      </c>
      <c r="D65" t="s">
        <v>122</v>
      </c>
      <c r="E65" t="s">
        <v>273</v>
      </c>
      <c r="F65" s="195">
        <v>42395.573738425926</v>
      </c>
    </row>
    <row r="66" spans="1:6" x14ac:dyDescent="0.35">
      <c r="A66" s="170" t="s">
        <v>1128</v>
      </c>
      <c r="B66" s="206">
        <v>0.02</v>
      </c>
      <c r="C66" t="s">
        <v>1109</v>
      </c>
      <c r="D66" t="s">
        <v>123</v>
      </c>
      <c r="E66" t="s">
        <v>273</v>
      </c>
      <c r="F66" s="195">
        <v>42347.501400462963</v>
      </c>
    </row>
    <row r="67" spans="1:6" x14ac:dyDescent="0.35">
      <c r="A67" s="170" t="s">
        <v>1129</v>
      </c>
      <c r="B67" s="206">
        <v>0.02</v>
      </c>
      <c r="C67" t="s">
        <v>1109</v>
      </c>
      <c r="D67" t="s">
        <v>123</v>
      </c>
      <c r="E67" t="s">
        <v>273</v>
      </c>
      <c r="F67" s="195">
        <v>42347.501400462963</v>
      </c>
    </row>
    <row r="68" spans="1:6" x14ac:dyDescent="0.35">
      <c r="A68" s="170" t="s">
        <v>1711</v>
      </c>
      <c r="B68" s="206">
        <v>0.1</v>
      </c>
      <c r="C68" t="s">
        <v>1706</v>
      </c>
      <c r="D68" t="s">
        <v>1707</v>
      </c>
      <c r="E68" t="s">
        <v>273</v>
      </c>
      <c r="F68" s="195">
        <v>43664.69363425926</v>
      </c>
    </row>
    <row r="69" spans="1:6" x14ac:dyDescent="0.35">
      <c r="A69" s="170" t="s">
        <v>1712</v>
      </c>
      <c r="B69" s="206">
        <v>0.1</v>
      </c>
      <c r="C69" t="s">
        <v>1706</v>
      </c>
      <c r="D69" t="s">
        <v>1707</v>
      </c>
      <c r="E69" t="s">
        <v>273</v>
      </c>
      <c r="F69" s="195">
        <v>43664.69363425926</v>
      </c>
    </row>
    <row r="70" spans="1:6" x14ac:dyDescent="0.35">
      <c r="A70" s="170" t="s">
        <v>1130</v>
      </c>
      <c r="B70" s="206">
        <v>0.02</v>
      </c>
      <c r="C70" t="s">
        <v>1109</v>
      </c>
      <c r="D70" t="s">
        <v>123</v>
      </c>
      <c r="E70" t="s">
        <v>273</v>
      </c>
      <c r="F70" s="195">
        <v>42347.501400462963</v>
      </c>
    </row>
    <row r="71" spans="1:6" x14ac:dyDescent="0.35">
      <c r="A71" s="170" t="s">
        <v>538</v>
      </c>
      <c r="B71" s="206">
        <v>0.1</v>
      </c>
      <c r="C71" t="s">
        <v>536</v>
      </c>
      <c r="D71" t="s">
        <v>537</v>
      </c>
      <c r="E71" t="s">
        <v>273</v>
      </c>
      <c r="F71" s="195">
        <v>41620.491724537038</v>
      </c>
    </row>
    <row r="72" spans="1:6" x14ac:dyDescent="0.35">
      <c r="A72" s="170" t="s">
        <v>1131</v>
      </c>
      <c r="B72" s="206">
        <v>0.02</v>
      </c>
      <c r="C72" t="s">
        <v>1109</v>
      </c>
      <c r="D72" t="s">
        <v>123</v>
      </c>
      <c r="E72" t="s">
        <v>273</v>
      </c>
      <c r="F72" s="195">
        <v>42347.501400462963</v>
      </c>
    </row>
    <row r="73" spans="1:6" x14ac:dyDescent="0.35">
      <c r="A73" s="170" t="s">
        <v>695</v>
      </c>
      <c r="B73" s="206">
        <v>8.9999999999999993E-3</v>
      </c>
      <c r="C73" t="s">
        <v>676</v>
      </c>
      <c r="D73" t="s">
        <v>122</v>
      </c>
      <c r="E73" t="s">
        <v>273</v>
      </c>
      <c r="F73" s="195">
        <v>42395.573738425926</v>
      </c>
    </row>
    <row r="74" spans="1:6" x14ac:dyDescent="0.35">
      <c r="A74" s="170" t="s">
        <v>1317</v>
      </c>
      <c r="B74" s="206">
        <v>0.1</v>
      </c>
      <c r="C74" t="s">
        <v>1318</v>
      </c>
      <c r="D74" t="s">
        <v>1319</v>
      </c>
      <c r="E74" t="s">
        <v>273</v>
      </c>
      <c r="F74" s="195">
        <v>41241.562303240738</v>
      </c>
    </row>
    <row r="75" spans="1:6" x14ac:dyDescent="0.35">
      <c r="A75" s="170" t="s">
        <v>1320</v>
      </c>
      <c r="B75" s="206">
        <v>0.1</v>
      </c>
      <c r="C75" t="s">
        <v>1318</v>
      </c>
      <c r="D75" t="s">
        <v>1319</v>
      </c>
      <c r="E75" t="s">
        <v>273</v>
      </c>
      <c r="F75" s="195">
        <v>41241.562303240738</v>
      </c>
    </row>
    <row r="76" spans="1:6" x14ac:dyDescent="0.35">
      <c r="A76" s="170" t="s">
        <v>539</v>
      </c>
      <c r="B76" s="206">
        <v>0.1</v>
      </c>
      <c r="C76" t="s">
        <v>536</v>
      </c>
      <c r="D76" t="s">
        <v>537</v>
      </c>
      <c r="E76" t="s">
        <v>273</v>
      </c>
      <c r="F76" s="195">
        <v>41620.491724537038</v>
      </c>
    </row>
    <row r="77" spans="1:6" x14ac:dyDescent="0.35">
      <c r="A77" s="170" t="s">
        <v>1321</v>
      </c>
      <c r="B77" s="206">
        <v>0.1</v>
      </c>
      <c r="C77" t="s">
        <v>1318</v>
      </c>
      <c r="D77" t="s">
        <v>1319</v>
      </c>
      <c r="E77" t="s">
        <v>273</v>
      </c>
      <c r="F77" s="195">
        <v>41241.562303240738</v>
      </c>
    </row>
    <row r="78" spans="1:6" x14ac:dyDescent="0.35">
      <c r="A78" s="170" t="s">
        <v>1132</v>
      </c>
      <c r="B78" s="206">
        <v>0.02</v>
      </c>
      <c r="C78" t="s">
        <v>1109</v>
      </c>
      <c r="D78" t="s">
        <v>123</v>
      </c>
      <c r="E78" t="s">
        <v>273</v>
      </c>
      <c r="F78" s="195">
        <v>42347.501400462963</v>
      </c>
    </row>
    <row r="79" spans="1:6" x14ac:dyDescent="0.35">
      <c r="A79" s="170" t="s">
        <v>1430</v>
      </c>
      <c r="B79" s="206">
        <v>5.0000000000000001E-3</v>
      </c>
      <c r="C79" t="s">
        <v>1431</v>
      </c>
      <c r="D79" t="s">
        <v>1432</v>
      </c>
      <c r="E79" t="s">
        <v>273</v>
      </c>
      <c r="F79" s="195">
        <v>42341.680462962962</v>
      </c>
    </row>
    <row r="80" spans="1:6" x14ac:dyDescent="0.35">
      <c r="A80" s="170" t="s">
        <v>1433</v>
      </c>
      <c r="B80" s="206">
        <v>5.0000000000000001E-3</v>
      </c>
      <c r="C80" t="s">
        <v>1431</v>
      </c>
      <c r="D80" t="s">
        <v>1432</v>
      </c>
      <c r="E80" t="s">
        <v>273</v>
      </c>
      <c r="F80" s="195">
        <v>42341.680462962962</v>
      </c>
    </row>
    <row r="81" spans="1:6" x14ac:dyDescent="0.35">
      <c r="A81" s="170" t="s">
        <v>456</v>
      </c>
      <c r="B81" s="206">
        <v>0.1</v>
      </c>
      <c r="C81" t="s">
        <v>453</v>
      </c>
      <c r="D81" t="s">
        <v>454</v>
      </c>
      <c r="E81" t="s">
        <v>273</v>
      </c>
      <c r="F81" s="195">
        <v>43672.410798611112</v>
      </c>
    </row>
    <row r="82" spans="1:6" x14ac:dyDescent="0.35">
      <c r="A82" s="170" t="s">
        <v>1434</v>
      </c>
      <c r="B82" s="206">
        <v>5.0000000000000001E-3</v>
      </c>
      <c r="C82" t="s">
        <v>1431</v>
      </c>
      <c r="D82" t="s">
        <v>1432</v>
      </c>
      <c r="E82" t="s">
        <v>273</v>
      </c>
      <c r="F82" s="195">
        <v>42341.680462962962</v>
      </c>
    </row>
    <row r="83" spans="1:6" x14ac:dyDescent="0.35">
      <c r="A83" s="170" t="s">
        <v>304</v>
      </c>
      <c r="B83" s="206">
        <v>0.01</v>
      </c>
      <c r="C83" t="s">
        <v>291</v>
      </c>
      <c r="D83" t="s">
        <v>121</v>
      </c>
      <c r="E83" t="s">
        <v>273</v>
      </c>
      <c r="F83" s="195">
        <v>43451.690671296295</v>
      </c>
    </row>
    <row r="84" spans="1:6" x14ac:dyDescent="0.35">
      <c r="A84" s="170" t="s">
        <v>696</v>
      </c>
      <c r="B84" s="206">
        <v>8.9999999999999993E-3</v>
      </c>
      <c r="C84" t="s">
        <v>676</v>
      </c>
      <c r="D84" t="s">
        <v>122</v>
      </c>
      <c r="E84" t="s">
        <v>273</v>
      </c>
      <c r="F84" s="195">
        <v>42395.573738425926</v>
      </c>
    </row>
    <row r="85" spans="1:6" x14ac:dyDescent="0.35">
      <c r="A85" s="170" t="s">
        <v>1322</v>
      </c>
      <c r="B85" s="206">
        <v>0.1</v>
      </c>
      <c r="C85" t="s">
        <v>1318</v>
      </c>
      <c r="D85" t="s">
        <v>1319</v>
      </c>
      <c r="E85" t="s">
        <v>273</v>
      </c>
      <c r="F85" s="195">
        <v>41241.562303240738</v>
      </c>
    </row>
    <row r="86" spans="1:6" x14ac:dyDescent="0.35">
      <c r="A86" s="170" t="s">
        <v>697</v>
      </c>
      <c r="B86" s="206">
        <v>8.9999999999999993E-3</v>
      </c>
      <c r="C86" t="s">
        <v>676</v>
      </c>
      <c r="D86" t="s">
        <v>122</v>
      </c>
      <c r="E86" t="s">
        <v>273</v>
      </c>
      <c r="F86" s="195">
        <v>42395.573738425926</v>
      </c>
    </row>
    <row r="87" spans="1:6" x14ac:dyDescent="0.35">
      <c r="A87" s="170" t="s">
        <v>698</v>
      </c>
      <c r="B87" s="206">
        <v>8.9999999999999993E-3</v>
      </c>
      <c r="C87" t="s">
        <v>676</v>
      </c>
      <c r="D87" t="s">
        <v>122</v>
      </c>
      <c r="E87" t="s">
        <v>273</v>
      </c>
      <c r="F87" s="195">
        <v>42395.573738425926</v>
      </c>
    </row>
    <row r="88" spans="1:6" x14ac:dyDescent="0.35">
      <c r="A88" s="170" t="s">
        <v>699</v>
      </c>
      <c r="B88" s="206">
        <v>8.9999999999999993E-3</v>
      </c>
      <c r="C88" t="s">
        <v>676</v>
      </c>
      <c r="D88" t="s">
        <v>122</v>
      </c>
      <c r="E88" t="s">
        <v>273</v>
      </c>
      <c r="F88" s="195">
        <v>42395.573738425926</v>
      </c>
    </row>
    <row r="89" spans="1:6" x14ac:dyDescent="0.35">
      <c r="A89" s="170" t="s">
        <v>305</v>
      </c>
      <c r="B89" s="206">
        <v>0.01</v>
      </c>
      <c r="C89" t="s">
        <v>291</v>
      </c>
      <c r="D89" t="s">
        <v>121</v>
      </c>
      <c r="E89" t="s">
        <v>273</v>
      </c>
      <c r="F89" s="195">
        <v>43451.690671296295</v>
      </c>
    </row>
    <row r="90" spans="1:6" x14ac:dyDescent="0.35">
      <c r="A90" s="170" t="s">
        <v>1435</v>
      </c>
      <c r="B90" s="206">
        <v>5.0000000000000001E-3</v>
      </c>
      <c r="C90" t="s">
        <v>1431</v>
      </c>
      <c r="D90" t="s">
        <v>1432</v>
      </c>
      <c r="E90" t="s">
        <v>273</v>
      </c>
      <c r="F90" s="195">
        <v>42341.680462962962</v>
      </c>
    </row>
    <row r="91" spans="1:6" x14ac:dyDescent="0.35">
      <c r="A91" s="170" t="s">
        <v>476</v>
      </c>
      <c r="B91" s="206">
        <v>0.1</v>
      </c>
      <c r="C91" t="s">
        <v>477</v>
      </c>
      <c r="D91" t="s">
        <v>478</v>
      </c>
      <c r="E91" t="s">
        <v>273</v>
      </c>
      <c r="F91" s="195">
        <v>41620.479398148149</v>
      </c>
    </row>
    <row r="92" spans="1:6" x14ac:dyDescent="0.35">
      <c r="A92" s="170" t="s">
        <v>540</v>
      </c>
      <c r="B92" s="206">
        <v>0.1</v>
      </c>
      <c r="C92" t="s">
        <v>536</v>
      </c>
      <c r="D92" t="s">
        <v>537</v>
      </c>
      <c r="E92" t="s">
        <v>273</v>
      </c>
      <c r="F92" s="195">
        <v>41620.491724537038</v>
      </c>
    </row>
    <row r="93" spans="1:6" x14ac:dyDescent="0.35">
      <c r="A93" s="170" t="s">
        <v>1464</v>
      </c>
      <c r="B93" s="206">
        <v>0.1</v>
      </c>
      <c r="C93" t="s">
        <v>1459</v>
      </c>
      <c r="D93" t="s">
        <v>1460</v>
      </c>
      <c r="E93" t="s">
        <v>273</v>
      </c>
      <c r="F93" s="195">
        <v>43069.636192129627</v>
      </c>
    </row>
    <row r="94" spans="1:6" x14ac:dyDescent="0.35">
      <c r="A94" s="170" t="s">
        <v>1465</v>
      </c>
      <c r="B94" s="206">
        <v>0.1</v>
      </c>
      <c r="C94" t="s">
        <v>1459</v>
      </c>
      <c r="D94" t="s">
        <v>1460</v>
      </c>
      <c r="E94" t="s">
        <v>273</v>
      </c>
      <c r="F94" s="195">
        <v>43069.636192129627</v>
      </c>
    </row>
    <row r="95" spans="1:6" x14ac:dyDescent="0.35">
      <c r="A95" s="170" t="s">
        <v>1713</v>
      </c>
      <c r="B95" s="206">
        <v>0.1</v>
      </c>
      <c r="C95" t="s">
        <v>1706</v>
      </c>
      <c r="D95" t="s">
        <v>1707</v>
      </c>
      <c r="E95" t="s">
        <v>273</v>
      </c>
      <c r="F95" s="195">
        <v>43664.69363425926</v>
      </c>
    </row>
    <row r="96" spans="1:6" x14ac:dyDescent="0.35">
      <c r="A96" s="170" t="s">
        <v>700</v>
      </c>
      <c r="B96" s="206">
        <v>8.9999999999999993E-3</v>
      </c>
      <c r="C96" t="s">
        <v>676</v>
      </c>
      <c r="D96" t="s">
        <v>122</v>
      </c>
      <c r="E96" t="s">
        <v>273</v>
      </c>
      <c r="F96" s="195">
        <v>42395.573738425926</v>
      </c>
    </row>
    <row r="97" spans="1:6" x14ac:dyDescent="0.35">
      <c r="A97" s="170" t="s">
        <v>1133</v>
      </c>
      <c r="B97" s="206">
        <v>0.02</v>
      </c>
      <c r="C97" t="s">
        <v>1109</v>
      </c>
      <c r="D97" t="s">
        <v>123</v>
      </c>
      <c r="E97" t="s">
        <v>273</v>
      </c>
      <c r="F97" s="195">
        <v>42347.501400462963</v>
      </c>
    </row>
    <row r="98" spans="1:6" x14ac:dyDescent="0.35">
      <c r="A98" s="170" t="s">
        <v>1344</v>
      </c>
      <c r="B98" s="206">
        <v>0.1</v>
      </c>
      <c r="C98" t="s">
        <v>1342</v>
      </c>
      <c r="D98" t="s">
        <v>1343</v>
      </c>
      <c r="E98" t="s">
        <v>273</v>
      </c>
      <c r="F98" s="195">
        <v>42719.664039351854</v>
      </c>
    </row>
    <row r="99" spans="1:6" x14ac:dyDescent="0.35">
      <c r="A99" s="170" t="s">
        <v>701</v>
      </c>
      <c r="B99" s="206">
        <v>8.9999999999999993E-3</v>
      </c>
      <c r="C99" t="s">
        <v>676</v>
      </c>
      <c r="D99" t="s">
        <v>122</v>
      </c>
      <c r="E99" t="s">
        <v>273</v>
      </c>
      <c r="F99" s="195">
        <v>42395.573738425926</v>
      </c>
    </row>
    <row r="100" spans="1:6" x14ac:dyDescent="0.35">
      <c r="A100" s="170" t="s">
        <v>1714</v>
      </c>
      <c r="B100" s="206">
        <v>0.1</v>
      </c>
      <c r="C100" t="s">
        <v>1715</v>
      </c>
      <c r="D100" t="s">
        <v>1716</v>
      </c>
      <c r="E100" t="s">
        <v>273</v>
      </c>
      <c r="F100" s="195"/>
    </row>
    <row r="101" spans="1:6" x14ac:dyDescent="0.35">
      <c r="A101" s="201" t="s">
        <v>702</v>
      </c>
      <c r="B101" s="206">
        <v>8.9999999999999993E-3</v>
      </c>
      <c r="C101" t="s">
        <v>676</v>
      </c>
      <c r="D101" t="s">
        <v>122</v>
      </c>
      <c r="E101" t="s">
        <v>273</v>
      </c>
      <c r="F101" s="195">
        <v>42395.573738425926</v>
      </c>
    </row>
    <row r="102" spans="1:6" x14ac:dyDescent="0.35">
      <c r="A102" s="170" t="s">
        <v>1717</v>
      </c>
      <c r="B102" s="206">
        <v>0.1</v>
      </c>
      <c r="C102" t="s">
        <v>1365</v>
      </c>
      <c r="D102" t="s">
        <v>1366</v>
      </c>
      <c r="E102" t="s">
        <v>273</v>
      </c>
      <c r="F102" s="195">
        <v>43850.636631944442</v>
      </c>
    </row>
    <row r="103" spans="1:6" x14ac:dyDescent="0.35">
      <c r="A103" s="170" t="s">
        <v>1561</v>
      </c>
      <c r="B103" s="206">
        <v>8.9999999999999993E-3</v>
      </c>
      <c r="C103" t="s">
        <v>1562</v>
      </c>
      <c r="D103" t="s">
        <v>1563</v>
      </c>
      <c r="E103" t="s">
        <v>273</v>
      </c>
      <c r="F103" s="195">
        <v>43069.642013888886</v>
      </c>
    </row>
    <row r="104" spans="1:6" x14ac:dyDescent="0.35">
      <c r="A104" s="170" t="s">
        <v>1564</v>
      </c>
      <c r="B104" s="206">
        <v>8.9999999999999993E-3</v>
      </c>
      <c r="C104" t="s">
        <v>1562</v>
      </c>
      <c r="D104" t="s">
        <v>1563</v>
      </c>
      <c r="E104" t="s">
        <v>273</v>
      </c>
      <c r="F104" s="195">
        <v>43069.642013888886</v>
      </c>
    </row>
    <row r="105" spans="1:6" x14ac:dyDescent="0.35">
      <c r="A105" s="170" t="s">
        <v>541</v>
      </c>
      <c r="B105" s="206">
        <v>0.1</v>
      </c>
      <c r="C105" t="s">
        <v>536</v>
      </c>
      <c r="D105" t="s">
        <v>537</v>
      </c>
      <c r="E105" t="s">
        <v>273</v>
      </c>
      <c r="F105" s="195">
        <v>41620.491724537038</v>
      </c>
    </row>
    <row r="106" spans="1:6" x14ac:dyDescent="0.35">
      <c r="A106" s="170" t="s">
        <v>542</v>
      </c>
      <c r="B106" s="206">
        <v>0.1</v>
      </c>
      <c r="C106" t="s">
        <v>536</v>
      </c>
      <c r="D106" t="s">
        <v>537</v>
      </c>
      <c r="E106" t="s">
        <v>273</v>
      </c>
      <c r="F106" s="195">
        <v>41620.491724537038</v>
      </c>
    </row>
    <row r="107" spans="1:6" x14ac:dyDescent="0.35">
      <c r="A107" s="170" t="s">
        <v>1718</v>
      </c>
      <c r="B107" s="206">
        <v>0.1</v>
      </c>
      <c r="C107" t="s">
        <v>1706</v>
      </c>
      <c r="D107" t="s">
        <v>1707</v>
      </c>
      <c r="E107" t="s">
        <v>273</v>
      </c>
      <c r="F107" s="195">
        <v>43664.69363425926</v>
      </c>
    </row>
    <row r="108" spans="1:6" x14ac:dyDescent="0.35">
      <c r="A108" s="170" t="s">
        <v>274</v>
      </c>
      <c r="B108" s="206">
        <v>0.1</v>
      </c>
      <c r="C108" t="s">
        <v>1715</v>
      </c>
      <c r="D108" t="s">
        <v>1719</v>
      </c>
      <c r="E108" t="s">
        <v>273</v>
      </c>
      <c r="F108" s="195"/>
    </row>
    <row r="109" spans="1:6" x14ac:dyDescent="0.35">
      <c r="A109" s="170" t="s">
        <v>1720</v>
      </c>
      <c r="B109" s="206">
        <v>0.1</v>
      </c>
      <c r="C109" t="s">
        <v>1721</v>
      </c>
      <c r="D109" t="s">
        <v>1722</v>
      </c>
      <c r="E109" t="s">
        <v>273</v>
      </c>
      <c r="F109" s="195">
        <v>43787.670092592591</v>
      </c>
    </row>
    <row r="110" spans="1:6" x14ac:dyDescent="0.35">
      <c r="A110" s="170" t="s">
        <v>1723</v>
      </c>
      <c r="B110" s="206">
        <v>0.1</v>
      </c>
      <c r="C110" t="s">
        <v>1721</v>
      </c>
      <c r="D110" t="s">
        <v>1722</v>
      </c>
      <c r="E110" t="s">
        <v>273</v>
      </c>
      <c r="F110" s="195">
        <v>43787.670092592591</v>
      </c>
    </row>
    <row r="111" spans="1:6" x14ac:dyDescent="0.35">
      <c r="A111" s="170" t="s">
        <v>1134</v>
      </c>
      <c r="B111" s="206">
        <v>0.02</v>
      </c>
      <c r="C111" t="s">
        <v>1109</v>
      </c>
      <c r="D111" t="s">
        <v>123</v>
      </c>
      <c r="E111" t="s">
        <v>273</v>
      </c>
      <c r="F111" s="195">
        <v>42347.501400462963</v>
      </c>
    </row>
    <row r="112" spans="1:6" x14ac:dyDescent="0.35">
      <c r="A112" s="170" t="s">
        <v>275</v>
      </c>
      <c r="B112" s="206">
        <v>0.01</v>
      </c>
      <c r="C112" t="s">
        <v>1715</v>
      </c>
      <c r="D112" t="s">
        <v>1724</v>
      </c>
      <c r="E112" t="s">
        <v>273</v>
      </c>
      <c r="F112" s="195"/>
    </row>
    <row r="113" spans="1:6" x14ac:dyDescent="0.35">
      <c r="A113" s="170" t="s">
        <v>457</v>
      </c>
      <c r="B113" s="206">
        <v>0.1</v>
      </c>
      <c r="C113" t="s">
        <v>453</v>
      </c>
      <c r="D113" t="s">
        <v>454</v>
      </c>
      <c r="E113" t="s">
        <v>273</v>
      </c>
      <c r="F113" s="195">
        <v>43672.410798611112</v>
      </c>
    </row>
    <row r="114" spans="1:6" x14ac:dyDescent="0.35">
      <c r="A114" s="170" t="s">
        <v>703</v>
      </c>
      <c r="B114" s="206">
        <v>8.9999999999999993E-3</v>
      </c>
      <c r="C114" t="s">
        <v>676</v>
      </c>
      <c r="D114" t="s">
        <v>122</v>
      </c>
      <c r="E114" t="s">
        <v>273</v>
      </c>
      <c r="F114" s="195">
        <v>42395.573738425926</v>
      </c>
    </row>
    <row r="115" spans="1:6" x14ac:dyDescent="0.35">
      <c r="A115" s="170" t="s">
        <v>1135</v>
      </c>
      <c r="B115" s="206">
        <v>0.02</v>
      </c>
      <c r="C115" t="s">
        <v>1109</v>
      </c>
      <c r="D115" t="s">
        <v>123</v>
      </c>
      <c r="E115" t="s">
        <v>273</v>
      </c>
      <c r="F115" s="195">
        <v>42347.501400462963</v>
      </c>
    </row>
    <row r="116" spans="1:6" x14ac:dyDescent="0.35">
      <c r="A116" s="201" t="s">
        <v>1136</v>
      </c>
      <c r="B116" s="206">
        <v>0.02</v>
      </c>
      <c r="C116" t="s">
        <v>1109</v>
      </c>
      <c r="D116" t="s">
        <v>123</v>
      </c>
      <c r="E116" t="s">
        <v>273</v>
      </c>
      <c r="F116" s="195">
        <v>42347.501400462963</v>
      </c>
    </row>
    <row r="117" spans="1:6" x14ac:dyDescent="0.35">
      <c r="A117" s="170" t="s">
        <v>279</v>
      </c>
      <c r="B117" s="206">
        <v>0.1</v>
      </c>
      <c r="C117" t="s">
        <v>280</v>
      </c>
      <c r="D117" t="s">
        <v>178</v>
      </c>
      <c r="E117" t="s">
        <v>273</v>
      </c>
      <c r="F117" s="195">
        <v>40512.491469907407</v>
      </c>
    </row>
    <row r="118" spans="1:6" x14ac:dyDescent="0.35">
      <c r="A118" s="170" t="s">
        <v>281</v>
      </c>
      <c r="B118" s="206">
        <v>0.1</v>
      </c>
      <c r="C118" t="s">
        <v>280</v>
      </c>
      <c r="D118" t="s">
        <v>178</v>
      </c>
      <c r="E118" t="s">
        <v>273</v>
      </c>
      <c r="F118" s="195">
        <v>40512.491469907407</v>
      </c>
    </row>
    <row r="119" spans="1:6" x14ac:dyDescent="0.35">
      <c r="A119" s="170" t="s">
        <v>306</v>
      </c>
      <c r="B119" s="206">
        <v>0.01</v>
      </c>
      <c r="C119" t="s">
        <v>291</v>
      </c>
      <c r="D119" t="s">
        <v>121</v>
      </c>
      <c r="E119" t="s">
        <v>273</v>
      </c>
      <c r="F119" s="195">
        <v>43451.690671296295</v>
      </c>
    </row>
    <row r="120" spans="1:6" x14ac:dyDescent="0.35">
      <c r="A120" s="170" t="s">
        <v>704</v>
      </c>
      <c r="B120" s="206">
        <v>8.9999999999999993E-3</v>
      </c>
      <c r="C120" t="s">
        <v>676</v>
      </c>
      <c r="D120" t="s">
        <v>122</v>
      </c>
      <c r="E120" t="s">
        <v>273</v>
      </c>
      <c r="F120" s="195">
        <v>42395.573738425926</v>
      </c>
    </row>
    <row r="121" spans="1:6" x14ac:dyDescent="0.35">
      <c r="A121" s="170" t="s">
        <v>307</v>
      </c>
      <c r="B121" s="206">
        <v>0.01</v>
      </c>
      <c r="C121" t="s">
        <v>291</v>
      </c>
      <c r="D121" t="s">
        <v>121</v>
      </c>
      <c r="E121" t="s">
        <v>273</v>
      </c>
      <c r="F121" s="195">
        <v>43451.690671296295</v>
      </c>
    </row>
    <row r="122" spans="1:6" x14ac:dyDescent="0.35">
      <c r="A122" s="170" t="s">
        <v>308</v>
      </c>
      <c r="B122" s="206">
        <v>0.01</v>
      </c>
      <c r="C122" t="s">
        <v>291</v>
      </c>
      <c r="D122" t="s">
        <v>121</v>
      </c>
      <c r="E122" t="s">
        <v>273</v>
      </c>
      <c r="F122" s="195">
        <v>43451.690671296295</v>
      </c>
    </row>
    <row r="123" spans="1:6" x14ac:dyDescent="0.35">
      <c r="A123" s="170" t="s">
        <v>309</v>
      </c>
      <c r="B123" s="206">
        <v>0.01</v>
      </c>
      <c r="C123" t="s">
        <v>291</v>
      </c>
      <c r="D123" t="s">
        <v>121</v>
      </c>
      <c r="E123" t="s">
        <v>273</v>
      </c>
      <c r="F123" s="195">
        <v>43451.690671296295</v>
      </c>
    </row>
    <row r="124" spans="1:6" x14ac:dyDescent="0.35">
      <c r="A124" s="170" t="s">
        <v>705</v>
      </c>
      <c r="B124" s="206">
        <v>8.9999999999999993E-3</v>
      </c>
      <c r="C124" t="s">
        <v>676</v>
      </c>
      <c r="D124" t="s">
        <v>122</v>
      </c>
      <c r="E124" t="s">
        <v>273</v>
      </c>
      <c r="F124" s="195">
        <v>42395.573738425926</v>
      </c>
    </row>
    <row r="125" spans="1:6" x14ac:dyDescent="0.35">
      <c r="A125" s="170" t="s">
        <v>706</v>
      </c>
      <c r="B125" s="206">
        <v>8.9999999999999993E-3</v>
      </c>
      <c r="C125" t="s">
        <v>676</v>
      </c>
      <c r="D125" t="s">
        <v>122</v>
      </c>
      <c r="E125" t="s">
        <v>273</v>
      </c>
      <c r="F125" s="195">
        <v>42395.573738425926</v>
      </c>
    </row>
    <row r="126" spans="1:6" x14ac:dyDescent="0.35">
      <c r="A126" s="170" t="s">
        <v>707</v>
      </c>
      <c r="B126" s="206">
        <v>8.9999999999999993E-3</v>
      </c>
      <c r="C126" t="s">
        <v>676</v>
      </c>
      <c r="D126" t="s">
        <v>122</v>
      </c>
      <c r="E126" t="s">
        <v>273</v>
      </c>
      <c r="F126" s="195">
        <v>42395.573738425926</v>
      </c>
    </row>
    <row r="127" spans="1:6" x14ac:dyDescent="0.35">
      <c r="A127" s="170" t="s">
        <v>708</v>
      </c>
      <c r="B127" s="206">
        <v>8.9999999999999993E-3</v>
      </c>
      <c r="C127" t="s">
        <v>676</v>
      </c>
      <c r="D127" t="s">
        <v>122</v>
      </c>
      <c r="E127" t="s">
        <v>273</v>
      </c>
      <c r="F127" s="195">
        <v>42395.573738425926</v>
      </c>
    </row>
    <row r="128" spans="1:6" x14ac:dyDescent="0.35">
      <c r="A128" s="170" t="s">
        <v>709</v>
      </c>
      <c r="B128" s="206">
        <v>8.9999999999999993E-3</v>
      </c>
      <c r="C128" t="s">
        <v>676</v>
      </c>
      <c r="D128" t="s">
        <v>122</v>
      </c>
      <c r="E128" t="s">
        <v>273</v>
      </c>
      <c r="F128" s="195">
        <v>42395.573738425926</v>
      </c>
    </row>
    <row r="129" spans="1:6" x14ac:dyDescent="0.35">
      <c r="A129" s="170" t="s">
        <v>710</v>
      </c>
      <c r="B129" s="206">
        <v>8.9999999999999993E-3</v>
      </c>
      <c r="C129" t="s">
        <v>676</v>
      </c>
      <c r="D129" t="s">
        <v>122</v>
      </c>
      <c r="E129" t="s">
        <v>273</v>
      </c>
      <c r="F129" s="195">
        <v>42395.573738425926</v>
      </c>
    </row>
    <row r="130" spans="1:6" x14ac:dyDescent="0.35">
      <c r="A130" s="170" t="s">
        <v>711</v>
      </c>
      <c r="B130" s="206">
        <v>8.9999999999999993E-3</v>
      </c>
      <c r="C130" t="s">
        <v>676</v>
      </c>
      <c r="D130" t="s">
        <v>122</v>
      </c>
      <c r="E130" t="s">
        <v>273</v>
      </c>
      <c r="F130" s="195">
        <v>42395.573738425926</v>
      </c>
    </row>
    <row r="131" spans="1:6" x14ac:dyDescent="0.35">
      <c r="A131" s="170" t="s">
        <v>712</v>
      </c>
      <c r="B131" s="206">
        <v>8.9999999999999993E-3</v>
      </c>
      <c r="C131" t="s">
        <v>676</v>
      </c>
      <c r="D131" t="s">
        <v>122</v>
      </c>
      <c r="E131" t="s">
        <v>273</v>
      </c>
      <c r="F131" s="195">
        <v>42395.573738425926</v>
      </c>
    </row>
    <row r="132" spans="1:6" x14ac:dyDescent="0.35">
      <c r="A132" s="170" t="s">
        <v>1137</v>
      </c>
      <c r="B132" s="206">
        <v>0.02</v>
      </c>
      <c r="C132" t="s">
        <v>1109</v>
      </c>
      <c r="D132" t="s">
        <v>123</v>
      </c>
      <c r="E132" t="s">
        <v>273</v>
      </c>
      <c r="F132" s="195">
        <v>42347.501400462963</v>
      </c>
    </row>
    <row r="133" spans="1:6" x14ac:dyDescent="0.35">
      <c r="A133" s="170" t="s">
        <v>713</v>
      </c>
      <c r="B133" s="206">
        <v>8.9999999999999993E-3</v>
      </c>
      <c r="C133" t="s">
        <v>676</v>
      </c>
      <c r="D133" t="s">
        <v>122</v>
      </c>
      <c r="E133" t="s">
        <v>273</v>
      </c>
      <c r="F133" s="195">
        <v>42395.573738425926</v>
      </c>
    </row>
    <row r="134" spans="1:6" x14ac:dyDescent="0.35">
      <c r="A134" s="170" t="s">
        <v>714</v>
      </c>
      <c r="B134" s="206">
        <v>8.9999999999999993E-3</v>
      </c>
      <c r="C134" t="s">
        <v>676</v>
      </c>
      <c r="D134" t="s">
        <v>122</v>
      </c>
      <c r="E134" t="s">
        <v>273</v>
      </c>
      <c r="F134" s="195">
        <v>42395.573738425926</v>
      </c>
    </row>
    <row r="135" spans="1:6" x14ac:dyDescent="0.35">
      <c r="A135" s="170" t="s">
        <v>715</v>
      </c>
      <c r="B135" s="206">
        <v>8.9999999999999993E-3</v>
      </c>
      <c r="C135" t="s">
        <v>676</v>
      </c>
      <c r="D135" t="s">
        <v>122</v>
      </c>
      <c r="E135" t="s">
        <v>273</v>
      </c>
      <c r="F135" s="195">
        <v>42395.573738425926</v>
      </c>
    </row>
    <row r="136" spans="1:6" x14ac:dyDescent="0.35">
      <c r="A136" s="170" t="s">
        <v>716</v>
      </c>
      <c r="B136" s="206">
        <v>8.9999999999999993E-3</v>
      </c>
      <c r="C136" t="s">
        <v>676</v>
      </c>
      <c r="D136" t="s">
        <v>122</v>
      </c>
      <c r="E136" t="s">
        <v>273</v>
      </c>
      <c r="F136" s="195">
        <v>42395.573738425926</v>
      </c>
    </row>
    <row r="137" spans="1:6" x14ac:dyDescent="0.35">
      <c r="A137" s="170" t="s">
        <v>717</v>
      </c>
      <c r="B137" s="206">
        <v>8.9999999999999993E-3</v>
      </c>
      <c r="C137" t="s">
        <v>676</v>
      </c>
      <c r="D137" t="s">
        <v>122</v>
      </c>
      <c r="E137" t="s">
        <v>273</v>
      </c>
      <c r="F137" s="195">
        <v>42395.573738425926</v>
      </c>
    </row>
    <row r="138" spans="1:6" x14ac:dyDescent="0.35">
      <c r="A138" s="170" t="s">
        <v>1138</v>
      </c>
      <c r="B138" s="206">
        <v>0.02</v>
      </c>
      <c r="C138" t="s">
        <v>1109</v>
      </c>
      <c r="D138" t="s">
        <v>123</v>
      </c>
      <c r="E138" t="s">
        <v>273</v>
      </c>
      <c r="F138" s="195">
        <v>42347.501400462963</v>
      </c>
    </row>
    <row r="139" spans="1:6" x14ac:dyDescent="0.35">
      <c r="A139" s="170" t="s">
        <v>718</v>
      </c>
      <c r="B139" s="206">
        <v>8.9999999999999993E-3</v>
      </c>
      <c r="C139" t="s">
        <v>676</v>
      </c>
      <c r="D139" t="s">
        <v>122</v>
      </c>
      <c r="E139" t="s">
        <v>273</v>
      </c>
      <c r="F139" s="195">
        <v>42395.573738425926</v>
      </c>
    </row>
    <row r="140" spans="1:6" x14ac:dyDescent="0.35">
      <c r="A140" s="170" t="s">
        <v>1139</v>
      </c>
      <c r="B140" s="206">
        <v>0.02</v>
      </c>
      <c r="C140" t="s">
        <v>1109</v>
      </c>
      <c r="D140" t="s">
        <v>123</v>
      </c>
      <c r="E140" t="s">
        <v>273</v>
      </c>
      <c r="F140" s="195">
        <v>42347.501400462963</v>
      </c>
    </row>
    <row r="141" spans="1:6" x14ac:dyDescent="0.35">
      <c r="A141" s="170" t="s">
        <v>719</v>
      </c>
      <c r="B141" s="206">
        <v>8.9999999999999993E-3</v>
      </c>
      <c r="C141" t="s">
        <v>676</v>
      </c>
      <c r="D141" t="s">
        <v>122</v>
      </c>
      <c r="E141" t="s">
        <v>273</v>
      </c>
      <c r="F141" s="195">
        <v>42395.573738425926</v>
      </c>
    </row>
    <row r="142" spans="1:6" x14ac:dyDescent="0.35">
      <c r="A142" s="170" t="s">
        <v>310</v>
      </c>
      <c r="B142" s="206">
        <v>0.01</v>
      </c>
      <c r="C142" t="s">
        <v>291</v>
      </c>
      <c r="D142" t="s">
        <v>121</v>
      </c>
      <c r="E142" t="s">
        <v>273</v>
      </c>
      <c r="F142" s="195">
        <v>43451.690671296295</v>
      </c>
    </row>
    <row r="143" spans="1:6" x14ac:dyDescent="0.35">
      <c r="A143" s="170" t="s">
        <v>311</v>
      </c>
      <c r="B143" s="206">
        <v>0.01</v>
      </c>
      <c r="C143" t="s">
        <v>291</v>
      </c>
      <c r="D143" t="s">
        <v>121</v>
      </c>
      <c r="E143" t="s">
        <v>273</v>
      </c>
      <c r="F143" s="195">
        <v>43451.690671296295</v>
      </c>
    </row>
    <row r="144" spans="1:6" x14ac:dyDescent="0.35">
      <c r="A144" s="170" t="s">
        <v>720</v>
      </c>
      <c r="B144" s="206">
        <v>8.9999999999999993E-3</v>
      </c>
      <c r="C144" t="s">
        <v>676</v>
      </c>
      <c r="D144" t="s">
        <v>122</v>
      </c>
      <c r="E144" t="s">
        <v>273</v>
      </c>
      <c r="F144" s="195">
        <v>42395.573738425926</v>
      </c>
    </row>
    <row r="145" spans="1:6" x14ac:dyDescent="0.35">
      <c r="A145" s="170" t="s">
        <v>282</v>
      </c>
      <c r="B145" s="206">
        <v>0.1</v>
      </c>
      <c r="C145" t="s">
        <v>280</v>
      </c>
      <c r="D145" t="s">
        <v>178</v>
      </c>
      <c r="E145" t="s">
        <v>273</v>
      </c>
      <c r="F145" s="195">
        <v>40512.491469907407</v>
      </c>
    </row>
    <row r="146" spans="1:6" x14ac:dyDescent="0.35">
      <c r="A146" s="170" t="s">
        <v>312</v>
      </c>
      <c r="B146" s="206">
        <v>0.01</v>
      </c>
      <c r="C146" t="s">
        <v>291</v>
      </c>
      <c r="D146" t="s">
        <v>121</v>
      </c>
      <c r="E146" t="s">
        <v>273</v>
      </c>
      <c r="F146" s="195">
        <v>43451.690671296295</v>
      </c>
    </row>
    <row r="147" spans="1:6" x14ac:dyDescent="0.35">
      <c r="A147" s="170" t="s">
        <v>313</v>
      </c>
      <c r="B147" s="206">
        <v>0.01</v>
      </c>
      <c r="C147" t="s">
        <v>291</v>
      </c>
      <c r="D147" t="s">
        <v>121</v>
      </c>
      <c r="E147" t="s">
        <v>273</v>
      </c>
      <c r="F147" s="195">
        <v>43451.690671296295</v>
      </c>
    </row>
    <row r="148" spans="1:6" x14ac:dyDescent="0.35">
      <c r="A148" s="170" t="s">
        <v>721</v>
      </c>
      <c r="B148" s="206">
        <v>8.9999999999999993E-3</v>
      </c>
      <c r="C148" t="s">
        <v>676</v>
      </c>
      <c r="D148" t="s">
        <v>122</v>
      </c>
      <c r="E148" t="s">
        <v>273</v>
      </c>
      <c r="F148" s="195">
        <v>42395.573738425926</v>
      </c>
    </row>
    <row r="149" spans="1:6" x14ac:dyDescent="0.35">
      <c r="A149" s="170" t="s">
        <v>722</v>
      </c>
      <c r="B149" s="206">
        <v>8.9999999999999993E-3</v>
      </c>
      <c r="C149" t="s">
        <v>676</v>
      </c>
      <c r="D149" t="s">
        <v>122</v>
      </c>
      <c r="E149" t="s">
        <v>273</v>
      </c>
      <c r="F149" s="195">
        <v>42395.573738425926</v>
      </c>
    </row>
    <row r="150" spans="1:6" x14ac:dyDescent="0.35">
      <c r="A150" s="170" t="s">
        <v>314</v>
      </c>
      <c r="B150" s="206">
        <v>0.01</v>
      </c>
      <c r="C150" t="s">
        <v>291</v>
      </c>
      <c r="D150" t="s">
        <v>121</v>
      </c>
      <c r="E150" t="s">
        <v>273</v>
      </c>
      <c r="F150" s="195">
        <v>43451.690671296295</v>
      </c>
    </row>
    <row r="151" spans="1:6" x14ac:dyDescent="0.35">
      <c r="A151" s="170" t="s">
        <v>315</v>
      </c>
      <c r="B151" s="206">
        <v>0.01</v>
      </c>
      <c r="C151" t="s">
        <v>291</v>
      </c>
      <c r="D151" t="s">
        <v>121</v>
      </c>
      <c r="E151" t="s">
        <v>273</v>
      </c>
      <c r="F151" s="195">
        <v>43451.690671296295</v>
      </c>
    </row>
    <row r="152" spans="1:6" x14ac:dyDescent="0.35">
      <c r="A152" s="170" t="s">
        <v>723</v>
      </c>
      <c r="B152" s="206">
        <v>8.9999999999999993E-3</v>
      </c>
      <c r="C152" t="s">
        <v>676</v>
      </c>
      <c r="D152" t="s">
        <v>122</v>
      </c>
      <c r="E152" t="s">
        <v>273</v>
      </c>
      <c r="F152" s="195">
        <v>42395.573738425926</v>
      </c>
    </row>
    <row r="153" spans="1:6" x14ac:dyDescent="0.35">
      <c r="A153" s="170" t="s">
        <v>1140</v>
      </c>
      <c r="B153" s="206">
        <v>0.02</v>
      </c>
      <c r="C153" t="s">
        <v>1109</v>
      </c>
      <c r="D153" t="s">
        <v>123</v>
      </c>
      <c r="E153" t="s">
        <v>273</v>
      </c>
      <c r="F153" s="195">
        <v>42347.501400462963</v>
      </c>
    </row>
    <row r="154" spans="1:6" x14ac:dyDescent="0.35">
      <c r="A154" s="170" t="s">
        <v>724</v>
      </c>
      <c r="B154" s="206">
        <v>8.9999999999999993E-3</v>
      </c>
      <c r="C154" t="s">
        <v>676</v>
      </c>
      <c r="D154" t="s">
        <v>122</v>
      </c>
      <c r="E154" t="s">
        <v>273</v>
      </c>
      <c r="F154" s="195">
        <v>42395.573738425926</v>
      </c>
    </row>
    <row r="155" spans="1:6" x14ac:dyDescent="0.35">
      <c r="A155" s="170" t="s">
        <v>725</v>
      </c>
      <c r="B155" s="206">
        <v>8.9999999999999993E-3</v>
      </c>
      <c r="C155" t="s">
        <v>676</v>
      </c>
      <c r="D155" t="s">
        <v>122</v>
      </c>
      <c r="E155" t="s">
        <v>273</v>
      </c>
      <c r="F155" s="195">
        <v>42395.573738425926</v>
      </c>
    </row>
    <row r="156" spans="1:6" x14ac:dyDescent="0.35">
      <c r="A156" s="170" t="s">
        <v>726</v>
      </c>
      <c r="B156" s="206">
        <v>8.9999999999999993E-3</v>
      </c>
      <c r="C156" t="s">
        <v>676</v>
      </c>
      <c r="D156" t="s">
        <v>122</v>
      </c>
      <c r="E156" t="s">
        <v>273</v>
      </c>
      <c r="F156" s="195">
        <v>42395.573738425926</v>
      </c>
    </row>
    <row r="157" spans="1:6" x14ac:dyDescent="0.35">
      <c r="A157" s="170" t="s">
        <v>316</v>
      </c>
      <c r="B157" s="206">
        <v>0.01</v>
      </c>
      <c r="C157" t="s">
        <v>291</v>
      </c>
      <c r="D157" t="s">
        <v>121</v>
      </c>
      <c r="E157" t="s">
        <v>273</v>
      </c>
      <c r="F157" s="195">
        <v>43451.690671296295</v>
      </c>
    </row>
    <row r="158" spans="1:6" x14ac:dyDescent="0.35">
      <c r="A158" s="170" t="s">
        <v>1142</v>
      </c>
      <c r="B158" s="206">
        <v>0.02</v>
      </c>
      <c r="C158" t="s">
        <v>1109</v>
      </c>
      <c r="D158" t="s">
        <v>123</v>
      </c>
      <c r="E158" t="s">
        <v>273</v>
      </c>
      <c r="F158" s="195">
        <v>42347.501400462963</v>
      </c>
    </row>
    <row r="159" spans="1:6" x14ac:dyDescent="0.35">
      <c r="A159" s="170" t="s">
        <v>727</v>
      </c>
      <c r="B159" s="206">
        <v>8.9999999999999993E-3</v>
      </c>
      <c r="C159" t="s">
        <v>676</v>
      </c>
      <c r="D159" t="s">
        <v>122</v>
      </c>
      <c r="E159" t="s">
        <v>273</v>
      </c>
      <c r="F159" s="195">
        <v>42395.573738425926</v>
      </c>
    </row>
    <row r="160" spans="1:6" x14ac:dyDescent="0.35">
      <c r="A160" s="170" t="s">
        <v>1141</v>
      </c>
      <c r="B160" s="206">
        <v>0.02</v>
      </c>
      <c r="C160" t="s">
        <v>1109</v>
      </c>
      <c r="D160" t="s">
        <v>123</v>
      </c>
      <c r="E160" t="s">
        <v>273</v>
      </c>
      <c r="F160" s="195">
        <v>42347.501400462963</v>
      </c>
    </row>
    <row r="161" spans="1:6" x14ac:dyDescent="0.35">
      <c r="A161" s="170" t="s">
        <v>728</v>
      </c>
      <c r="B161" s="206">
        <v>8.9999999999999993E-3</v>
      </c>
      <c r="C161" t="s">
        <v>676</v>
      </c>
      <c r="D161" t="s">
        <v>122</v>
      </c>
      <c r="E161" t="s">
        <v>273</v>
      </c>
      <c r="F161" s="195">
        <v>42395.573738425926</v>
      </c>
    </row>
    <row r="162" spans="1:6" x14ac:dyDescent="0.35">
      <c r="A162" s="170" t="s">
        <v>1143</v>
      </c>
      <c r="B162" s="206">
        <v>0.02</v>
      </c>
      <c r="C162" t="s">
        <v>1109</v>
      </c>
      <c r="D162" t="s">
        <v>123</v>
      </c>
      <c r="E162" t="s">
        <v>273</v>
      </c>
      <c r="F162" s="195">
        <v>42347.501400462963</v>
      </c>
    </row>
    <row r="163" spans="1:6" x14ac:dyDescent="0.35">
      <c r="A163" s="170" t="s">
        <v>729</v>
      </c>
      <c r="B163" s="206">
        <v>8.9999999999999993E-3</v>
      </c>
      <c r="C163" t="s">
        <v>676</v>
      </c>
      <c r="D163" t="s">
        <v>122</v>
      </c>
      <c r="E163" t="s">
        <v>273</v>
      </c>
      <c r="F163" s="195">
        <v>42395.573738425926</v>
      </c>
    </row>
    <row r="164" spans="1:6" x14ac:dyDescent="0.35">
      <c r="A164" s="170" t="s">
        <v>1451</v>
      </c>
      <c r="B164" s="206">
        <v>0.1</v>
      </c>
      <c r="C164" t="s">
        <v>1452</v>
      </c>
      <c r="D164" t="s">
        <v>1453</v>
      </c>
      <c r="E164" t="s">
        <v>273</v>
      </c>
      <c r="F164" s="195">
        <v>42341.684641203705</v>
      </c>
    </row>
    <row r="165" spans="1:6" x14ac:dyDescent="0.35">
      <c r="A165" s="170" t="s">
        <v>1144</v>
      </c>
      <c r="B165" s="206">
        <v>0.02</v>
      </c>
      <c r="C165" t="s">
        <v>1109</v>
      </c>
      <c r="D165" t="s">
        <v>123</v>
      </c>
      <c r="E165" t="s">
        <v>273</v>
      </c>
      <c r="F165" s="195">
        <v>42347.501400462963</v>
      </c>
    </row>
    <row r="166" spans="1:6" x14ac:dyDescent="0.35">
      <c r="A166" s="170" t="s">
        <v>730</v>
      </c>
      <c r="B166" s="206">
        <v>8.9999999999999993E-3</v>
      </c>
      <c r="C166" t="s">
        <v>676</v>
      </c>
      <c r="D166" t="s">
        <v>122</v>
      </c>
      <c r="E166" t="s">
        <v>273</v>
      </c>
      <c r="F166" s="195">
        <v>42395.573738425926</v>
      </c>
    </row>
    <row r="167" spans="1:6" x14ac:dyDescent="0.35">
      <c r="A167" s="170" t="s">
        <v>317</v>
      </c>
      <c r="B167" s="206">
        <v>0.01</v>
      </c>
      <c r="C167" t="s">
        <v>291</v>
      </c>
      <c r="D167" t="s">
        <v>121</v>
      </c>
      <c r="E167" t="s">
        <v>273</v>
      </c>
      <c r="F167" s="195">
        <v>43451.690671296295</v>
      </c>
    </row>
    <row r="168" spans="1:6" x14ac:dyDescent="0.35">
      <c r="A168" s="170" t="s">
        <v>386</v>
      </c>
      <c r="B168" s="206">
        <v>0.1</v>
      </c>
      <c r="C168" t="s">
        <v>387</v>
      </c>
      <c r="D168" t="s">
        <v>388</v>
      </c>
      <c r="E168" t="s">
        <v>273</v>
      </c>
      <c r="F168" s="195">
        <v>41620.478402777779</v>
      </c>
    </row>
    <row r="169" spans="1:6" x14ac:dyDescent="0.35">
      <c r="A169" s="170" t="s">
        <v>731</v>
      </c>
      <c r="B169" s="206">
        <v>8.9999999999999993E-3</v>
      </c>
      <c r="C169" t="s">
        <v>676</v>
      </c>
      <c r="D169" t="s">
        <v>122</v>
      </c>
      <c r="E169" t="s">
        <v>273</v>
      </c>
      <c r="F169" s="195">
        <v>42395.573738425926</v>
      </c>
    </row>
    <row r="170" spans="1:6" x14ac:dyDescent="0.35">
      <c r="A170" s="170" t="s">
        <v>1725</v>
      </c>
      <c r="B170" s="206">
        <v>0.1</v>
      </c>
      <c r="C170" t="s">
        <v>1706</v>
      </c>
      <c r="D170" t="s">
        <v>1707</v>
      </c>
      <c r="E170" t="s">
        <v>273</v>
      </c>
      <c r="F170" s="195">
        <v>43664.69363425926</v>
      </c>
    </row>
    <row r="171" spans="1:6" x14ac:dyDescent="0.35">
      <c r="A171" s="170" t="s">
        <v>732</v>
      </c>
      <c r="B171" s="206">
        <v>8.9999999999999993E-3</v>
      </c>
      <c r="C171" t="s">
        <v>676</v>
      </c>
      <c r="D171" t="s">
        <v>122</v>
      </c>
      <c r="E171" t="s">
        <v>273</v>
      </c>
      <c r="F171" s="195">
        <v>42395.573738425926</v>
      </c>
    </row>
    <row r="172" spans="1:6" x14ac:dyDescent="0.35">
      <c r="A172" s="170" t="s">
        <v>733</v>
      </c>
      <c r="B172" s="206">
        <v>8.9999999999999993E-3</v>
      </c>
      <c r="C172" t="s">
        <v>676</v>
      </c>
      <c r="D172" t="s">
        <v>122</v>
      </c>
      <c r="E172" t="s">
        <v>273</v>
      </c>
      <c r="F172" s="195">
        <v>42395.573738425926</v>
      </c>
    </row>
    <row r="173" spans="1:6" x14ac:dyDescent="0.35">
      <c r="A173" s="170" t="s">
        <v>734</v>
      </c>
      <c r="B173" s="206">
        <v>8.9999999999999993E-3</v>
      </c>
      <c r="C173" t="s">
        <v>676</v>
      </c>
      <c r="D173" t="s">
        <v>122</v>
      </c>
      <c r="E173" t="s">
        <v>273</v>
      </c>
      <c r="F173" s="195">
        <v>42395.573738425926</v>
      </c>
    </row>
    <row r="174" spans="1:6" x14ac:dyDescent="0.35">
      <c r="A174" s="170" t="s">
        <v>735</v>
      </c>
      <c r="B174" s="206">
        <v>8.9999999999999993E-3</v>
      </c>
      <c r="C174" t="s">
        <v>676</v>
      </c>
      <c r="D174" t="s">
        <v>122</v>
      </c>
      <c r="E174" t="s">
        <v>273</v>
      </c>
      <c r="F174" s="195">
        <v>42395.573738425926</v>
      </c>
    </row>
    <row r="175" spans="1:6" x14ac:dyDescent="0.35">
      <c r="A175" s="170" t="s">
        <v>736</v>
      </c>
      <c r="B175" s="206">
        <v>8.9999999999999993E-3</v>
      </c>
      <c r="C175" t="s">
        <v>676</v>
      </c>
      <c r="D175" t="s">
        <v>122</v>
      </c>
      <c r="E175" t="s">
        <v>273</v>
      </c>
      <c r="F175" s="195">
        <v>42395.573738425926</v>
      </c>
    </row>
    <row r="176" spans="1:6" x14ac:dyDescent="0.35">
      <c r="A176" s="170" t="s">
        <v>318</v>
      </c>
      <c r="B176" s="206">
        <v>0.01</v>
      </c>
      <c r="C176" t="s">
        <v>291</v>
      </c>
      <c r="D176" t="s">
        <v>121</v>
      </c>
      <c r="E176" t="s">
        <v>273</v>
      </c>
      <c r="F176" s="195">
        <v>43451.690671296295</v>
      </c>
    </row>
    <row r="177" spans="1:6" x14ac:dyDescent="0.35">
      <c r="A177" s="170" t="s">
        <v>737</v>
      </c>
      <c r="B177" s="206">
        <v>8.9999999999999993E-3</v>
      </c>
      <c r="C177" t="s">
        <v>676</v>
      </c>
      <c r="D177" t="s">
        <v>122</v>
      </c>
      <c r="E177" t="s">
        <v>273</v>
      </c>
      <c r="F177" s="195">
        <v>42395.573738425926</v>
      </c>
    </row>
    <row r="178" spans="1:6" x14ac:dyDescent="0.35">
      <c r="A178" s="170" t="s">
        <v>319</v>
      </c>
      <c r="B178" s="206">
        <v>0.01</v>
      </c>
      <c r="C178" t="s">
        <v>291</v>
      </c>
      <c r="D178" t="s">
        <v>121</v>
      </c>
      <c r="E178" t="s">
        <v>273</v>
      </c>
      <c r="F178" s="195">
        <v>43451.690671296295</v>
      </c>
    </row>
    <row r="179" spans="1:6" x14ac:dyDescent="0.35">
      <c r="A179" s="170" t="s">
        <v>1565</v>
      </c>
      <c r="B179" s="206">
        <v>8.9999999999999993E-3</v>
      </c>
      <c r="C179" t="s">
        <v>1562</v>
      </c>
      <c r="D179" t="s">
        <v>1563</v>
      </c>
      <c r="E179" t="s">
        <v>273</v>
      </c>
      <c r="F179" s="195">
        <v>43069.642013888886</v>
      </c>
    </row>
    <row r="180" spans="1:6" x14ac:dyDescent="0.35">
      <c r="A180" s="170" t="s">
        <v>1436</v>
      </c>
      <c r="B180" s="206">
        <v>5.0000000000000001E-3</v>
      </c>
      <c r="C180" t="s">
        <v>1431</v>
      </c>
      <c r="D180" t="s">
        <v>1432</v>
      </c>
      <c r="E180" t="s">
        <v>273</v>
      </c>
      <c r="F180" s="195">
        <v>42341.680462962962</v>
      </c>
    </row>
    <row r="181" spans="1:6" x14ac:dyDescent="0.35">
      <c r="A181" s="170" t="s">
        <v>1437</v>
      </c>
      <c r="B181" s="206">
        <v>5.0000000000000001E-3</v>
      </c>
      <c r="C181" t="s">
        <v>1431</v>
      </c>
      <c r="D181" t="s">
        <v>1432</v>
      </c>
      <c r="E181" t="s">
        <v>273</v>
      </c>
      <c r="F181" s="195">
        <v>42341.680462962962</v>
      </c>
    </row>
    <row r="182" spans="1:6" x14ac:dyDescent="0.35">
      <c r="A182" s="170" t="s">
        <v>738</v>
      </c>
      <c r="B182" s="206">
        <v>8.9999999999999993E-3</v>
      </c>
      <c r="C182" t="s">
        <v>676</v>
      </c>
      <c r="D182" t="s">
        <v>122</v>
      </c>
      <c r="E182" t="s">
        <v>273</v>
      </c>
      <c r="F182" s="195">
        <v>42395.573738425926</v>
      </c>
    </row>
    <row r="183" spans="1:6" x14ac:dyDescent="0.35">
      <c r="A183" s="170" t="s">
        <v>1726</v>
      </c>
      <c r="B183" s="206">
        <v>0.1</v>
      </c>
      <c r="C183" t="s">
        <v>1709</v>
      </c>
      <c r="D183" t="s">
        <v>1710</v>
      </c>
      <c r="E183" t="s">
        <v>273</v>
      </c>
      <c r="F183" s="195">
        <v>43664.676840277774</v>
      </c>
    </row>
    <row r="184" spans="1:6" x14ac:dyDescent="0.35">
      <c r="A184" s="170" t="s">
        <v>739</v>
      </c>
      <c r="B184" s="206">
        <v>8.9999999999999993E-3</v>
      </c>
      <c r="C184" t="s">
        <v>676</v>
      </c>
      <c r="D184" t="s">
        <v>122</v>
      </c>
      <c r="E184" t="s">
        <v>273</v>
      </c>
      <c r="F184" s="195">
        <v>42395.573738425926</v>
      </c>
    </row>
    <row r="185" spans="1:6" x14ac:dyDescent="0.35">
      <c r="A185" s="170" t="s">
        <v>543</v>
      </c>
      <c r="B185" s="206">
        <v>0.1</v>
      </c>
      <c r="C185" t="s">
        <v>536</v>
      </c>
      <c r="D185" t="s">
        <v>537</v>
      </c>
      <c r="E185" t="s">
        <v>273</v>
      </c>
      <c r="F185" s="195">
        <v>41620.491724537038</v>
      </c>
    </row>
    <row r="186" spans="1:6" x14ac:dyDescent="0.35">
      <c r="A186" s="170" t="s">
        <v>544</v>
      </c>
      <c r="B186" s="206">
        <v>0.1</v>
      </c>
      <c r="C186" t="s">
        <v>536</v>
      </c>
      <c r="D186" t="s">
        <v>537</v>
      </c>
      <c r="E186" t="s">
        <v>273</v>
      </c>
      <c r="F186" s="195">
        <v>41620.491724537038</v>
      </c>
    </row>
    <row r="187" spans="1:6" x14ac:dyDescent="0.35">
      <c r="A187" s="170" t="s">
        <v>545</v>
      </c>
      <c r="B187" s="206">
        <v>0.1</v>
      </c>
      <c r="C187" t="s">
        <v>536</v>
      </c>
      <c r="D187" t="s">
        <v>537</v>
      </c>
      <c r="E187" t="s">
        <v>273</v>
      </c>
      <c r="F187" s="195">
        <v>41620.491724537038</v>
      </c>
    </row>
    <row r="188" spans="1:6" x14ac:dyDescent="0.35">
      <c r="A188" s="201" t="s">
        <v>546</v>
      </c>
      <c r="B188" s="206">
        <v>0.1</v>
      </c>
      <c r="C188" t="s">
        <v>536</v>
      </c>
      <c r="D188" t="s">
        <v>537</v>
      </c>
      <c r="E188" t="s">
        <v>273</v>
      </c>
      <c r="F188" s="195">
        <v>41620.491724537038</v>
      </c>
    </row>
    <row r="189" spans="1:6" x14ac:dyDescent="0.35">
      <c r="A189" s="170" t="s">
        <v>547</v>
      </c>
      <c r="B189" s="206">
        <v>0.1</v>
      </c>
      <c r="C189" t="s">
        <v>536</v>
      </c>
      <c r="D189" t="s">
        <v>537</v>
      </c>
      <c r="E189" t="s">
        <v>273</v>
      </c>
      <c r="F189" s="195">
        <v>41620.491724537038</v>
      </c>
    </row>
    <row r="190" spans="1:6" x14ac:dyDescent="0.35">
      <c r="A190" s="201" t="s">
        <v>389</v>
      </c>
      <c r="B190" s="206">
        <v>0.1</v>
      </c>
      <c r="C190" t="s">
        <v>387</v>
      </c>
      <c r="D190" t="s">
        <v>388</v>
      </c>
      <c r="E190" t="s">
        <v>273</v>
      </c>
      <c r="F190" s="195">
        <v>41620.478402777779</v>
      </c>
    </row>
    <row r="191" spans="1:6" x14ac:dyDescent="0.35">
      <c r="A191" s="170" t="s">
        <v>740</v>
      </c>
      <c r="B191" s="206">
        <v>8.9999999999999993E-3</v>
      </c>
      <c r="C191" t="s">
        <v>676</v>
      </c>
      <c r="D191" t="s">
        <v>122</v>
      </c>
      <c r="E191" t="s">
        <v>273</v>
      </c>
      <c r="F191" s="195">
        <v>42395.573738425926</v>
      </c>
    </row>
    <row r="192" spans="1:6" x14ac:dyDescent="0.35">
      <c r="A192" s="170" t="s">
        <v>548</v>
      </c>
      <c r="B192" s="206">
        <v>0.1</v>
      </c>
      <c r="C192" t="s">
        <v>536</v>
      </c>
      <c r="D192" t="s">
        <v>537</v>
      </c>
      <c r="E192" t="s">
        <v>273</v>
      </c>
      <c r="F192" s="195">
        <v>41620.491724537038</v>
      </c>
    </row>
    <row r="193" spans="1:6" x14ac:dyDescent="0.35">
      <c r="A193" s="201" t="s">
        <v>426</v>
      </c>
      <c r="B193" s="206">
        <v>0.02</v>
      </c>
      <c r="C193" t="s">
        <v>1109</v>
      </c>
      <c r="D193" t="s">
        <v>123</v>
      </c>
      <c r="E193" t="s">
        <v>273</v>
      </c>
      <c r="F193" s="195">
        <v>42347.501400462963</v>
      </c>
    </row>
    <row r="194" spans="1:6" x14ac:dyDescent="0.35">
      <c r="A194" s="201" t="s">
        <v>426</v>
      </c>
      <c r="B194" s="206">
        <v>0.1</v>
      </c>
      <c r="C194" t="s">
        <v>427</v>
      </c>
      <c r="D194" t="s">
        <v>428</v>
      </c>
      <c r="E194" t="s">
        <v>273</v>
      </c>
      <c r="F194" s="195">
        <v>41241.558842592596</v>
      </c>
    </row>
    <row r="195" spans="1:6" x14ac:dyDescent="0.35">
      <c r="A195" s="170" t="s">
        <v>1364</v>
      </c>
      <c r="B195" s="206">
        <v>0.1</v>
      </c>
      <c r="C195" t="s">
        <v>1365</v>
      </c>
      <c r="D195" t="s">
        <v>1366</v>
      </c>
      <c r="E195" t="s">
        <v>273</v>
      </c>
      <c r="F195" s="195">
        <v>43850.636631944442</v>
      </c>
    </row>
    <row r="196" spans="1:6" x14ac:dyDescent="0.35">
      <c r="A196" s="170" t="s">
        <v>320</v>
      </c>
      <c r="B196" s="206">
        <v>0.01</v>
      </c>
      <c r="C196" t="s">
        <v>291</v>
      </c>
      <c r="D196" t="s">
        <v>121</v>
      </c>
      <c r="E196" t="s">
        <v>273</v>
      </c>
      <c r="F196" s="195">
        <v>43451.690671296295</v>
      </c>
    </row>
    <row r="197" spans="1:6" x14ac:dyDescent="0.35">
      <c r="A197" s="170" t="s">
        <v>321</v>
      </c>
      <c r="B197" s="206">
        <v>0.01</v>
      </c>
      <c r="C197" t="s">
        <v>291</v>
      </c>
      <c r="D197" t="s">
        <v>121</v>
      </c>
      <c r="E197" t="s">
        <v>273</v>
      </c>
      <c r="F197" s="195">
        <v>43451.690671296295</v>
      </c>
    </row>
    <row r="198" spans="1:6" x14ac:dyDescent="0.35">
      <c r="A198" s="170" t="s">
        <v>322</v>
      </c>
      <c r="B198" s="206">
        <v>0.01</v>
      </c>
      <c r="C198" t="s">
        <v>291</v>
      </c>
      <c r="D198" t="s">
        <v>121</v>
      </c>
      <c r="E198" t="s">
        <v>273</v>
      </c>
      <c r="F198" s="195">
        <v>43451.690671296295</v>
      </c>
    </row>
    <row r="199" spans="1:6" x14ac:dyDescent="0.35">
      <c r="A199" s="170" t="s">
        <v>323</v>
      </c>
      <c r="B199" s="206">
        <v>0.01</v>
      </c>
      <c r="C199" t="s">
        <v>291</v>
      </c>
      <c r="D199" t="s">
        <v>121</v>
      </c>
      <c r="E199" t="s">
        <v>273</v>
      </c>
      <c r="F199" s="195">
        <v>43451.690671296295</v>
      </c>
    </row>
    <row r="200" spans="1:6" x14ac:dyDescent="0.35">
      <c r="A200" s="170" t="s">
        <v>742</v>
      </c>
      <c r="B200" s="206">
        <v>8.9999999999999993E-3</v>
      </c>
      <c r="C200" t="s">
        <v>676</v>
      </c>
      <c r="D200" t="s">
        <v>122</v>
      </c>
      <c r="E200" t="s">
        <v>273</v>
      </c>
      <c r="F200" s="195">
        <v>42395.573738425926</v>
      </c>
    </row>
    <row r="201" spans="1:6" x14ac:dyDescent="0.35">
      <c r="A201" s="170" t="s">
        <v>741</v>
      </c>
      <c r="B201" s="206">
        <v>8.9999999999999993E-3</v>
      </c>
      <c r="C201" t="s">
        <v>676</v>
      </c>
      <c r="D201" t="s">
        <v>122</v>
      </c>
      <c r="E201" t="s">
        <v>273</v>
      </c>
      <c r="F201" s="195">
        <v>42395.573738425926</v>
      </c>
    </row>
    <row r="202" spans="1:6" x14ac:dyDescent="0.35">
      <c r="A202" s="170" t="s">
        <v>743</v>
      </c>
      <c r="B202" s="206">
        <v>8.9999999999999993E-3</v>
      </c>
      <c r="C202" t="s">
        <v>676</v>
      </c>
      <c r="D202" t="s">
        <v>122</v>
      </c>
      <c r="E202" t="s">
        <v>273</v>
      </c>
      <c r="F202" s="195">
        <v>42395.573738425926</v>
      </c>
    </row>
    <row r="203" spans="1:6" x14ac:dyDescent="0.35">
      <c r="A203" s="170" t="s">
        <v>1145</v>
      </c>
      <c r="B203" s="206">
        <v>0.02</v>
      </c>
      <c r="C203" t="s">
        <v>1109</v>
      </c>
      <c r="D203" t="s">
        <v>123</v>
      </c>
      <c r="E203" t="s">
        <v>273</v>
      </c>
      <c r="F203" s="195">
        <v>42347.501400462963</v>
      </c>
    </row>
    <row r="204" spans="1:6" x14ac:dyDescent="0.35">
      <c r="A204" s="170" t="s">
        <v>1727</v>
      </c>
      <c r="B204" s="206">
        <v>0.1</v>
      </c>
      <c r="C204" t="s">
        <v>1721</v>
      </c>
      <c r="D204" t="s">
        <v>1722</v>
      </c>
      <c r="E204" t="s">
        <v>273</v>
      </c>
      <c r="F204" s="195">
        <v>43787.670092592591</v>
      </c>
    </row>
    <row r="205" spans="1:6" x14ac:dyDescent="0.35">
      <c r="A205" s="170" t="s">
        <v>1146</v>
      </c>
      <c r="B205" s="206">
        <v>0.02</v>
      </c>
      <c r="C205" t="s">
        <v>1109</v>
      </c>
      <c r="D205" t="s">
        <v>123</v>
      </c>
      <c r="E205" t="s">
        <v>273</v>
      </c>
      <c r="F205" s="195">
        <v>42347.501400462963</v>
      </c>
    </row>
    <row r="206" spans="1:6" x14ac:dyDescent="0.35">
      <c r="A206" s="170" t="s">
        <v>744</v>
      </c>
      <c r="B206" s="206">
        <v>8.9999999999999993E-3</v>
      </c>
      <c r="C206" t="s">
        <v>676</v>
      </c>
      <c r="D206" t="s">
        <v>122</v>
      </c>
      <c r="E206" t="s">
        <v>273</v>
      </c>
      <c r="F206" s="195">
        <v>42395.573738425926</v>
      </c>
    </row>
    <row r="207" spans="1:6" x14ac:dyDescent="0.35">
      <c r="A207" s="201" t="s">
        <v>745</v>
      </c>
      <c r="B207" s="206">
        <v>8.9999999999999993E-3</v>
      </c>
      <c r="C207" t="s">
        <v>676</v>
      </c>
      <c r="D207" t="s">
        <v>122</v>
      </c>
      <c r="E207" t="s">
        <v>273</v>
      </c>
      <c r="F207" s="195">
        <v>42395.573738425926</v>
      </c>
    </row>
    <row r="208" spans="1:6" x14ac:dyDescent="0.35">
      <c r="A208" s="170" t="s">
        <v>746</v>
      </c>
      <c r="B208" s="206">
        <v>8.9999999999999993E-3</v>
      </c>
      <c r="C208" t="s">
        <v>676</v>
      </c>
      <c r="D208" t="s">
        <v>122</v>
      </c>
      <c r="E208" t="s">
        <v>273</v>
      </c>
      <c r="F208" s="195">
        <v>42395.573738425926</v>
      </c>
    </row>
    <row r="209" spans="1:6" x14ac:dyDescent="0.35">
      <c r="A209" s="170" t="s">
        <v>747</v>
      </c>
      <c r="B209" s="206">
        <v>8.9999999999999993E-3</v>
      </c>
      <c r="C209" t="s">
        <v>676</v>
      </c>
      <c r="D209" t="s">
        <v>122</v>
      </c>
      <c r="E209" t="s">
        <v>273</v>
      </c>
      <c r="F209" s="195">
        <v>42395.573738425926</v>
      </c>
    </row>
    <row r="210" spans="1:6" x14ac:dyDescent="0.35">
      <c r="A210" s="170" t="s">
        <v>1345</v>
      </c>
      <c r="B210" s="206">
        <v>0.1</v>
      </c>
      <c r="C210" t="s">
        <v>1342</v>
      </c>
      <c r="D210" t="s">
        <v>1343</v>
      </c>
      <c r="E210" t="s">
        <v>273</v>
      </c>
      <c r="F210" s="195">
        <v>42719.664039351854</v>
      </c>
    </row>
    <row r="211" spans="1:6" x14ac:dyDescent="0.35">
      <c r="A211" s="170" t="s">
        <v>1147</v>
      </c>
      <c r="B211" s="206">
        <v>0.02</v>
      </c>
      <c r="C211" t="s">
        <v>1109</v>
      </c>
      <c r="D211" t="s">
        <v>123</v>
      </c>
      <c r="E211" t="s">
        <v>273</v>
      </c>
      <c r="F211" s="195">
        <v>42347.501400462963</v>
      </c>
    </row>
    <row r="212" spans="1:6" x14ac:dyDescent="0.35">
      <c r="A212" s="170" t="s">
        <v>748</v>
      </c>
      <c r="B212" s="206">
        <v>8.9999999999999993E-3</v>
      </c>
      <c r="C212" t="s">
        <v>676</v>
      </c>
      <c r="D212" t="s">
        <v>122</v>
      </c>
      <c r="E212" t="s">
        <v>273</v>
      </c>
      <c r="F212" s="195">
        <v>42395.573738425926</v>
      </c>
    </row>
    <row r="213" spans="1:6" x14ac:dyDescent="0.35">
      <c r="A213" s="170" t="s">
        <v>1728</v>
      </c>
      <c r="B213" s="206">
        <v>0.1</v>
      </c>
      <c r="C213" t="s">
        <v>1709</v>
      </c>
      <c r="D213" t="s">
        <v>1710</v>
      </c>
      <c r="E213" t="s">
        <v>273</v>
      </c>
      <c r="F213" s="195">
        <v>43664.676840277774</v>
      </c>
    </row>
    <row r="214" spans="1:6" x14ac:dyDescent="0.35">
      <c r="A214" s="170" t="s">
        <v>1729</v>
      </c>
      <c r="B214" s="206">
        <v>0.1</v>
      </c>
      <c r="C214" t="s">
        <v>1709</v>
      </c>
      <c r="D214" t="s">
        <v>1710</v>
      </c>
      <c r="E214" t="s">
        <v>273</v>
      </c>
      <c r="F214" s="195">
        <v>43664.676840277774</v>
      </c>
    </row>
    <row r="215" spans="1:6" x14ac:dyDescent="0.35">
      <c r="A215" s="170" t="s">
        <v>749</v>
      </c>
      <c r="B215" s="206">
        <v>8.9999999999999993E-3</v>
      </c>
      <c r="C215" t="s">
        <v>676</v>
      </c>
      <c r="D215" t="s">
        <v>122</v>
      </c>
      <c r="E215" t="s">
        <v>273</v>
      </c>
      <c r="F215" s="195">
        <v>42395.573738425926</v>
      </c>
    </row>
    <row r="216" spans="1:6" x14ac:dyDescent="0.35">
      <c r="A216" s="170" t="s">
        <v>390</v>
      </c>
      <c r="B216" s="206">
        <v>0.1</v>
      </c>
      <c r="C216" t="s">
        <v>387</v>
      </c>
      <c r="D216" t="s">
        <v>388</v>
      </c>
      <c r="E216" t="s">
        <v>273</v>
      </c>
      <c r="F216" s="195">
        <v>41620.478402777779</v>
      </c>
    </row>
    <row r="217" spans="1:6" x14ac:dyDescent="0.35">
      <c r="A217" s="170" t="s">
        <v>1148</v>
      </c>
      <c r="B217" s="206">
        <v>0.02</v>
      </c>
      <c r="C217" t="s">
        <v>1109</v>
      </c>
      <c r="D217" t="s">
        <v>123</v>
      </c>
      <c r="E217" t="s">
        <v>273</v>
      </c>
      <c r="F217" s="195">
        <v>42347.501400462963</v>
      </c>
    </row>
    <row r="218" spans="1:6" x14ac:dyDescent="0.35">
      <c r="A218" s="170" t="s">
        <v>1149</v>
      </c>
      <c r="B218" s="206">
        <v>0.02</v>
      </c>
      <c r="C218" t="s">
        <v>1109</v>
      </c>
      <c r="D218" t="s">
        <v>123</v>
      </c>
      <c r="E218" t="s">
        <v>273</v>
      </c>
      <c r="F218" s="195">
        <v>42347.501400462963</v>
      </c>
    </row>
    <row r="219" spans="1:6" x14ac:dyDescent="0.35">
      <c r="A219" s="170" t="s">
        <v>429</v>
      </c>
      <c r="B219" s="206">
        <v>8.9999999999999993E-3</v>
      </c>
      <c r="C219" t="s">
        <v>676</v>
      </c>
      <c r="D219" t="s">
        <v>122</v>
      </c>
      <c r="E219" t="s">
        <v>273</v>
      </c>
      <c r="F219" s="195">
        <v>42395.573738425926</v>
      </c>
    </row>
    <row r="220" spans="1:6" x14ac:dyDescent="0.35">
      <c r="A220" s="170" t="s">
        <v>429</v>
      </c>
      <c r="B220" s="206">
        <v>0.1</v>
      </c>
      <c r="C220" t="s">
        <v>427</v>
      </c>
      <c r="D220" t="s">
        <v>428</v>
      </c>
      <c r="E220" t="s">
        <v>273</v>
      </c>
      <c r="F220" s="195">
        <v>41241.558842592596</v>
      </c>
    </row>
    <row r="221" spans="1:6" x14ac:dyDescent="0.35">
      <c r="A221" s="170" t="s">
        <v>1150</v>
      </c>
      <c r="B221" s="206">
        <v>0.02</v>
      </c>
      <c r="C221" t="s">
        <v>1109</v>
      </c>
      <c r="D221" t="s">
        <v>123</v>
      </c>
      <c r="E221" t="s">
        <v>273</v>
      </c>
      <c r="F221" s="195">
        <v>42347.501400462963</v>
      </c>
    </row>
    <row r="222" spans="1:6" x14ac:dyDescent="0.35">
      <c r="A222" s="170" t="s">
        <v>1152</v>
      </c>
      <c r="B222" s="206">
        <v>0.02</v>
      </c>
      <c r="C222" t="s">
        <v>1109</v>
      </c>
      <c r="D222" t="s">
        <v>123</v>
      </c>
      <c r="E222" t="s">
        <v>273</v>
      </c>
      <c r="F222" s="195">
        <v>42347.501400462963</v>
      </c>
    </row>
    <row r="223" spans="1:6" x14ac:dyDescent="0.35">
      <c r="A223" s="170" t="s">
        <v>1466</v>
      </c>
      <c r="B223" s="206">
        <v>0.1</v>
      </c>
      <c r="C223" t="s">
        <v>1459</v>
      </c>
      <c r="D223" t="s">
        <v>1460</v>
      </c>
      <c r="E223" t="s">
        <v>273</v>
      </c>
      <c r="F223" s="195">
        <v>43069.636192129627</v>
      </c>
    </row>
    <row r="224" spans="1:6" x14ac:dyDescent="0.35">
      <c r="A224" s="170" t="s">
        <v>549</v>
      </c>
      <c r="B224" s="206">
        <v>0.1</v>
      </c>
      <c r="C224" t="s">
        <v>536</v>
      </c>
      <c r="D224" t="s">
        <v>537</v>
      </c>
      <c r="E224" t="s">
        <v>273</v>
      </c>
      <c r="F224" s="195">
        <v>41620.491724537038</v>
      </c>
    </row>
    <row r="225" spans="1:6" x14ac:dyDescent="0.35">
      <c r="A225" s="170" t="s">
        <v>1467</v>
      </c>
      <c r="B225" s="206">
        <v>0.1</v>
      </c>
      <c r="C225" t="s">
        <v>1459</v>
      </c>
      <c r="D225" t="s">
        <v>1460</v>
      </c>
      <c r="E225" t="s">
        <v>273</v>
      </c>
      <c r="F225" s="195">
        <v>43069.636192129627</v>
      </c>
    </row>
    <row r="226" spans="1:6" x14ac:dyDescent="0.35">
      <c r="A226" s="170" t="s">
        <v>458</v>
      </c>
      <c r="B226" s="206">
        <v>0.1</v>
      </c>
      <c r="C226" t="s">
        <v>453</v>
      </c>
      <c r="D226" t="s">
        <v>454</v>
      </c>
      <c r="E226" t="s">
        <v>273</v>
      </c>
      <c r="F226" s="195">
        <v>43672.410798611112</v>
      </c>
    </row>
    <row r="227" spans="1:6" x14ac:dyDescent="0.35">
      <c r="A227" s="170" t="s">
        <v>750</v>
      </c>
      <c r="B227" s="206">
        <v>8.9999999999999993E-3</v>
      </c>
      <c r="C227" t="s">
        <v>676</v>
      </c>
      <c r="D227" t="s">
        <v>122</v>
      </c>
      <c r="E227" t="s">
        <v>273</v>
      </c>
      <c r="F227" s="195">
        <v>42395.573738425926</v>
      </c>
    </row>
    <row r="228" spans="1:6" x14ac:dyDescent="0.35">
      <c r="A228" s="170" t="s">
        <v>1153</v>
      </c>
      <c r="B228" s="206">
        <v>0.02</v>
      </c>
      <c r="C228" t="s">
        <v>1109</v>
      </c>
      <c r="D228" t="s">
        <v>123</v>
      </c>
      <c r="E228" t="s">
        <v>273</v>
      </c>
      <c r="F228" s="195">
        <v>42347.501400462963</v>
      </c>
    </row>
    <row r="229" spans="1:6" x14ac:dyDescent="0.35">
      <c r="A229" s="170" t="s">
        <v>751</v>
      </c>
      <c r="B229" s="206">
        <v>8.9999999999999993E-3</v>
      </c>
      <c r="C229" t="s">
        <v>676</v>
      </c>
      <c r="D229" t="s">
        <v>122</v>
      </c>
      <c r="E229" t="s">
        <v>273</v>
      </c>
      <c r="F229" s="195">
        <v>42395.573738425926</v>
      </c>
    </row>
    <row r="230" spans="1:6" x14ac:dyDescent="0.35">
      <c r="A230" s="170" t="s">
        <v>1468</v>
      </c>
      <c r="B230" s="206">
        <v>0.1</v>
      </c>
      <c r="C230" t="s">
        <v>1459</v>
      </c>
      <c r="D230" t="s">
        <v>1460</v>
      </c>
      <c r="E230" t="s">
        <v>273</v>
      </c>
      <c r="F230" s="195">
        <v>43069.636192129627</v>
      </c>
    </row>
    <row r="231" spans="1:6" x14ac:dyDescent="0.35">
      <c r="A231" s="170" t="s">
        <v>1151</v>
      </c>
      <c r="B231" s="206">
        <v>0.02</v>
      </c>
      <c r="C231" t="s">
        <v>1109</v>
      </c>
      <c r="D231" t="s">
        <v>123</v>
      </c>
      <c r="E231" t="s">
        <v>273</v>
      </c>
      <c r="F231" s="195">
        <v>42347.501400462963</v>
      </c>
    </row>
    <row r="232" spans="1:6" x14ac:dyDescent="0.35">
      <c r="A232" s="170" t="s">
        <v>1438</v>
      </c>
      <c r="B232" s="206">
        <v>5.0000000000000001E-3</v>
      </c>
      <c r="C232" t="s">
        <v>1431</v>
      </c>
      <c r="D232" t="s">
        <v>1432</v>
      </c>
      <c r="E232" t="s">
        <v>273</v>
      </c>
      <c r="F232" s="195">
        <v>42341.680462962962</v>
      </c>
    </row>
    <row r="233" spans="1:6" x14ac:dyDescent="0.35">
      <c r="A233" s="170" t="s">
        <v>1154</v>
      </c>
      <c r="B233" s="206">
        <v>0.02</v>
      </c>
      <c r="C233" t="s">
        <v>1109</v>
      </c>
      <c r="D233" t="s">
        <v>123</v>
      </c>
      <c r="E233" t="s">
        <v>273</v>
      </c>
      <c r="F233" s="195">
        <v>42347.501400462963</v>
      </c>
    </row>
    <row r="234" spans="1:6" x14ac:dyDescent="0.35">
      <c r="A234" s="170" t="s">
        <v>1730</v>
      </c>
      <c r="B234" s="206">
        <v>0.1</v>
      </c>
      <c r="C234" t="s">
        <v>1706</v>
      </c>
      <c r="D234" t="s">
        <v>1707</v>
      </c>
      <c r="E234" t="s">
        <v>273</v>
      </c>
      <c r="F234" s="195">
        <v>43664.69363425926</v>
      </c>
    </row>
    <row r="235" spans="1:6" x14ac:dyDescent="0.35">
      <c r="A235" s="170" t="s">
        <v>752</v>
      </c>
      <c r="B235" s="206">
        <v>8.9999999999999993E-3</v>
      </c>
      <c r="C235" t="s">
        <v>676</v>
      </c>
      <c r="D235" t="s">
        <v>122</v>
      </c>
      <c r="E235" t="s">
        <v>273</v>
      </c>
      <c r="F235" s="195">
        <v>42395.573738425926</v>
      </c>
    </row>
    <row r="236" spans="1:6" x14ac:dyDescent="0.35">
      <c r="A236" s="170" t="s">
        <v>550</v>
      </c>
      <c r="B236" s="206">
        <v>0.1</v>
      </c>
      <c r="C236" t="s">
        <v>536</v>
      </c>
      <c r="D236" t="s">
        <v>537</v>
      </c>
      <c r="E236" t="s">
        <v>273</v>
      </c>
      <c r="F236" s="195">
        <v>41620.491724537038</v>
      </c>
    </row>
    <row r="237" spans="1:6" x14ac:dyDescent="0.35">
      <c r="A237" s="170" t="s">
        <v>551</v>
      </c>
      <c r="B237" s="206">
        <v>0.1</v>
      </c>
      <c r="C237" t="s">
        <v>536</v>
      </c>
      <c r="D237" t="s">
        <v>537</v>
      </c>
      <c r="E237" t="s">
        <v>273</v>
      </c>
      <c r="F237" s="195">
        <v>41620.491724537038</v>
      </c>
    </row>
    <row r="238" spans="1:6" x14ac:dyDescent="0.35">
      <c r="A238" s="170" t="s">
        <v>552</v>
      </c>
      <c r="B238" s="206">
        <v>0.1</v>
      </c>
      <c r="C238" t="s">
        <v>536</v>
      </c>
      <c r="D238" t="s">
        <v>537</v>
      </c>
      <c r="E238" t="s">
        <v>273</v>
      </c>
      <c r="F238" s="195">
        <v>41620.491724537038</v>
      </c>
    </row>
    <row r="239" spans="1:6" x14ac:dyDescent="0.35">
      <c r="A239" s="170" t="s">
        <v>553</v>
      </c>
      <c r="B239" s="206">
        <v>0.1</v>
      </c>
      <c r="C239" t="s">
        <v>536</v>
      </c>
      <c r="D239" t="s">
        <v>537</v>
      </c>
      <c r="E239" t="s">
        <v>273</v>
      </c>
      <c r="F239" s="195">
        <v>41620.491724537038</v>
      </c>
    </row>
    <row r="240" spans="1:6" x14ac:dyDescent="0.35">
      <c r="A240" s="170" t="s">
        <v>554</v>
      </c>
      <c r="B240" s="206">
        <v>0.1</v>
      </c>
      <c r="C240" t="s">
        <v>536</v>
      </c>
      <c r="D240" t="s">
        <v>537</v>
      </c>
      <c r="E240" t="s">
        <v>273</v>
      </c>
      <c r="F240" s="195">
        <v>41620.491724537038</v>
      </c>
    </row>
    <row r="241" spans="1:6" x14ac:dyDescent="0.35">
      <c r="A241" s="170" t="s">
        <v>555</v>
      </c>
      <c r="B241" s="206">
        <v>0.1</v>
      </c>
      <c r="C241" t="s">
        <v>536</v>
      </c>
      <c r="D241" t="s">
        <v>537</v>
      </c>
      <c r="E241" t="s">
        <v>273</v>
      </c>
      <c r="F241" s="195">
        <v>41620.491724537038</v>
      </c>
    </row>
    <row r="242" spans="1:6" x14ac:dyDescent="0.35">
      <c r="A242" s="170" t="s">
        <v>556</v>
      </c>
      <c r="B242" s="206">
        <v>0.1</v>
      </c>
      <c r="C242" t="s">
        <v>536</v>
      </c>
      <c r="D242" t="s">
        <v>537</v>
      </c>
      <c r="E242" t="s">
        <v>273</v>
      </c>
      <c r="F242" s="195">
        <v>41620.491724537038</v>
      </c>
    </row>
    <row r="243" spans="1:6" x14ac:dyDescent="0.35">
      <c r="A243" s="170" t="s">
        <v>459</v>
      </c>
      <c r="B243" s="206">
        <v>0.1</v>
      </c>
      <c r="C243" t="s">
        <v>453</v>
      </c>
      <c r="D243" t="s">
        <v>454</v>
      </c>
      <c r="E243" t="s">
        <v>273</v>
      </c>
      <c r="F243" s="195">
        <v>43672.410798611112</v>
      </c>
    </row>
    <row r="244" spans="1:6" x14ac:dyDescent="0.35">
      <c r="A244" s="170" t="s">
        <v>391</v>
      </c>
      <c r="B244" s="206">
        <v>0.1</v>
      </c>
      <c r="C244" t="s">
        <v>387</v>
      </c>
      <c r="D244" t="s">
        <v>388</v>
      </c>
      <c r="E244" t="s">
        <v>273</v>
      </c>
      <c r="F244" s="195">
        <v>41620.478402777779</v>
      </c>
    </row>
    <row r="245" spans="1:6" x14ac:dyDescent="0.35">
      <c r="A245" s="170" t="s">
        <v>557</v>
      </c>
      <c r="B245" s="206">
        <v>0.1</v>
      </c>
      <c r="C245" t="s">
        <v>536</v>
      </c>
      <c r="D245" t="s">
        <v>537</v>
      </c>
      <c r="E245" t="s">
        <v>273</v>
      </c>
      <c r="F245" s="195">
        <v>41620.491724537038</v>
      </c>
    </row>
    <row r="246" spans="1:6" x14ac:dyDescent="0.35">
      <c r="A246" s="170" t="s">
        <v>558</v>
      </c>
      <c r="B246" s="206">
        <v>0.1</v>
      </c>
      <c r="C246" t="s">
        <v>536</v>
      </c>
      <c r="D246" t="s">
        <v>537</v>
      </c>
      <c r="E246" t="s">
        <v>273</v>
      </c>
      <c r="F246" s="195">
        <v>41620.491724537038</v>
      </c>
    </row>
    <row r="247" spans="1:6" x14ac:dyDescent="0.35">
      <c r="A247" s="170" t="s">
        <v>559</v>
      </c>
      <c r="B247" s="206">
        <v>0.1</v>
      </c>
      <c r="C247" t="s">
        <v>536</v>
      </c>
      <c r="D247" t="s">
        <v>537</v>
      </c>
      <c r="E247" t="s">
        <v>273</v>
      </c>
      <c r="F247" s="195">
        <v>41620.491724537038</v>
      </c>
    </row>
    <row r="248" spans="1:6" x14ac:dyDescent="0.35">
      <c r="A248" s="170" t="s">
        <v>560</v>
      </c>
      <c r="B248" s="206">
        <v>0.1</v>
      </c>
      <c r="C248" t="s">
        <v>536</v>
      </c>
      <c r="D248" t="s">
        <v>537</v>
      </c>
      <c r="E248" t="s">
        <v>273</v>
      </c>
      <c r="F248" s="195">
        <v>41620.491724537038</v>
      </c>
    </row>
    <row r="249" spans="1:6" x14ac:dyDescent="0.35">
      <c r="A249" s="170" t="s">
        <v>561</v>
      </c>
      <c r="B249" s="206">
        <v>0.1</v>
      </c>
      <c r="C249" t="s">
        <v>536</v>
      </c>
      <c r="D249" t="s">
        <v>537</v>
      </c>
      <c r="E249" t="s">
        <v>273</v>
      </c>
      <c r="F249" s="195">
        <v>41620.491724537038</v>
      </c>
    </row>
    <row r="250" spans="1:6" x14ac:dyDescent="0.35">
      <c r="A250" s="170" t="s">
        <v>562</v>
      </c>
      <c r="B250" s="206">
        <v>0.1</v>
      </c>
      <c r="C250" t="s">
        <v>536</v>
      </c>
      <c r="D250" t="s">
        <v>537</v>
      </c>
      <c r="E250" t="s">
        <v>273</v>
      </c>
      <c r="F250" s="195">
        <v>41620.491724537038</v>
      </c>
    </row>
    <row r="251" spans="1:6" x14ac:dyDescent="0.35">
      <c r="A251" s="170" t="s">
        <v>563</v>
      </c>
      <c r="B251" s="206">
        <v>0.1</v>
      </c>
      <c r="C251" t="s">
        <v>536</v>
      </c>
      <c r="D251" t="s">
        <v>537</v>
      </c>
      <c r="E251" t="s">
        <v>273</v>
      </c>
      <c r="F251" s="195">
        <v>41620.491724537038</v>
      </c>
    </row>
    <row r="252" spans="1:6" x14ac:dyDescent="0.35">
      <c r="A252" s="170" t="s">
        <v>564</v>
      </c>
      <c r="B252" s="206">
        <v>0.1</v>
      </c>
      <c r="C252" t="s">
        <v>536</v>
      </c>
      <c r="D252" t="s">
        <v>537</v>
      </c>
      <c r="E252" t="s">
        <v>273</v>
      </c>
      <c r="F252" s="195">
        <v>41620.491724537038</v>
      </c>
    </row>
    <row r="253" spans="1:6" x14ac:dyDescent="0.35">
      <c r="A253" s="170" t="s">
        <v>565</v>
      </c>
      <c r="B253" s="206">
        <v>0.1</v>
      </c>
      <c r="C253" t="s">
        <v>536</v>
      </c>
      <c r="D253" t="s">
        <v>537</v>
      </c>
      <c r="E253" t="s">
        <v>273</v>
      </c>
      <c r="F253" s="195">
        <v>41620.491724537038</v>
      </c>
    </row>
    <row r="254" spans="1:6" x14ac:dyDescent="0.35">
      <c r="A254" s="170" t="s">
        <v>566</v>
      </c>
      <c r="B254" s="206">
        <v>0.1</v>
      </c>
      <c r="C254" t="s">
        <v>536</v>
      </c>
      <c r="D254" t="s">
        <v>537</v>
      </c>
      <c r="E254" t="s">
        <v>273</v>
      </c>
      <c r="F254" s="195">
        <v>41620.491724537038</v>
      </c>
    </row>
    <row r="255" spans="1:6" x14ac:dyDescent="0.35">
      <c r="A255" s="170" t="s">
        <v>567</v>
      </c>
      <c r="B255" s="206">
        <v>0.1</v>
      </c>
      <c r="C255" t="s">
        <v>536</v>
      </c>
      <c r="D255" t="s">
        <v>537</v>
      </c>
      <c r="E255" t="s">
        <v>273</v>
      </c>
      <c r="F255" s="195">
        <v>41620.491724537038</v>
      </c>
    </row>
    <row r="256" spans="1:6" x14ac:dyDescent="0.35">
      <c r="A256" s="170" t="s">
        <v>568</v>
      </c>
      <c r="B256" s="206">
        <v>0.1</v>
      </c>
      <c r="C256" t="s">
        <v>536</v>
      </c>
      <c r="D256" t="s">
        <v>537</v>
      </c>
      <c r="E256" t="s">
        <v>273</v>
      </c>
      <c r="F256" s="195">
        <v>41620.491724537038</v>
      </c>
    </row>
    <row r="257" spans="1:6" x14ac:dyDescent="0.35">
      <c r="A257" s="170" t="s">
        <v>569</v>
      </c>
      <c r="B257" s="206">
        <v>0.1</v>
      </c>
      <c r="C257" t="s">
        <v>536</v>
      </c>
      <c r="D257" t="s">
        <v>537</v>
      </c>
      <c r="E257" t="s">
        <v>273</v>
      </c>
      <c r="F257" s="195">
        <v>41620.491724537038</v>
      </c>
    </row>
    <row r="258" spans="1:6" x14ac:dyDescent="0.35">
      <c r="A258" s="170" t="s">
        <v>1553</v>
      </c>
      <c r="B258" s="206">
        <v>0.1</v>
      </c>
      <c r="C258" t="s">
        <v>1554</v>
      </c>
      <c r="D258" t="s">
        <v>1555</v>
      </c>
      <c r="E258" t="s">
        <v>273</v>
      </c>
      <c r="F258" s="195">
        <v>43173.536898148152</v>
      </c>
    </row>
    <row r="259" spans="1:6" x14ac:dyDescent="0.35">
      <c r="A259" s="170" t="s">
        <v>1556</v>
      </c>
      <c r="B259" s="206">
        <v>0.1</v>
      </c>
      <c r="C259" t="s">
        <v>1554</v>
      </c>
      <c r="D259" t="s">
        <v>1555</v>
      </c>
      <c r="E259" t="s">
        <v>273</v>
      </c>
      <c r="F259" s="195">
        <v>43173.536898148152</v>
      </c>
    </row>
    <row r="260" spans="1:6" x14ac:dyDescent="0.35">
      <c r="A260" s="170" t="s">
        <v>1557</v>
      </c>
      <c r="B260" s="206">
        <v>0.1</v>
      </c>
      <c r="C260" t="s">
        <v>1554</v>
      </c>
      <c r="D260" t="s">
        <v>1555</v>
      </c>
      <c r="E260" t="s">
        <v>273</v>
      </c>
      <c r="F260" s="195">
        <v>43173.536898148152</v>
      </c>
    </row>
    <row r="261" spans="1:6" x14ac:dyDescent="0.35">
      <c r="A261" s="170" t="s">
        <v>753</v>
      </c>
      <c r="B261" s="206">
        <v>8.9999999999999993E-3</v>
      </c>
      <c r="C261" t="s">
        <v>676</v>
      </c>
      <c r="D261" t="s">
        <v>122</v>
      </c>
      <c r="E261" t="s">
        <v>273</v>
      </c>
      <c r="F261" s="195">
        <v>42395.573738425926</v>
      </c>
    </row>
    <row r="262" spans="1:6" x14ac:dyDescent="0.35">
      <c r="A262" s="170" t="s">
        <v>754</v>
      </c>
      <c r="B262" s="206">
        <v>8.9999999999999993E-3</v>
      </c>
      <c r="C262" t="s">
        <v>676</v>
      </c>
      <c r="D262" t="s">
        <v>122</v>
      </c>
      <c r="E262" t="s">
        <v>273</v>
      </c>
      <c r="F262" s="195">
        <v>42395.573738425926</v>
      </c>
    </row>
    <row r="263" spans="1:6" x14ac:dyDescent="0.35">
      <c r="A263" s="170" t="s">
        <v>1566</v>
      </c>
      <c r="B263" s="206">
        <v>8.9999999999999993E-3</v>
      </c>
      <c r="C263" t="s">
        <v>1562</v>
      </c>
      <c r="D263" t="s">
        <v>1563</v>
      </c>
      <c r="E263" t="s">
        <v>273</v>
      </c>
      <c r="F263" s="195">
        <v>43069.642013888886</v>
      </c>
    </row>
    <row r="264" spans="1:6" x14ac:dyDescent="0.35">
      <c r="A264" s="170" t="s">
        <v>1567</v>
      </c>
      <c r="B264" s="206">
        <v>8.9999999999999993E-3</v>
      </c>
      <c r="C264" t="s">
        <v>1562</v>
      </c>
      <c r="D264" t="s">
        <v>1563</v>
      </c>
      <c r="E264" t="s">
        <v>273</v>
      </c>
      <c r="F264" s="195">
        <v>43069.642013888886</v>
      </c>
    </row>
    <row r="265" spans="1:6" x14ac:dyDescent="0.35">
      <c r="A265" s="170" t="s">
        <v>755</v>
      </c>
      <c r="B265" s="206">
        <v>8.9999999999999993E-3</v>
      </c>
      <c r="C265" t="s">
        <v>676</v>
      </c>
      <c r="D265" t="s">
        <v>122</v>
      </c>
      <c r="E265" t="s">
        <v>273</v>
      </c>
      <c r="F265" s="195">
        <v>42395.573738425926</v>
      </c>
    </row>
    <row r="266" spans="1:6" x14ac:dyDescent="0.35">
      <c r="A266" s="170" t="s">
        <v>1156</v>
      </c>
      <c r="B266" s="206">
        <v>0.02</v>
      </c>
      <c r="C266" t="s">
        <v>1109</v>
      </c>
      <c r="D266" t="s">
        <v>123</v>
      </c>
      <c r="E266" t="s">
        <v>273</v>
      </c>
      <c r="F266" s="195">
        <v>42347.501400462963</v>
      </c>
    </row>
    <row r="267" spans="1:6" x14ac:dyDescent="0.35">
      <c r="A267" s="170" t="s">
        <v>1155</v>
      </c>
      <c r="B267" s="206">
        <v>0.02</v>
      </c>
      <c r="C267" t="s">
        <v>1109</v>
      </c>
      <c r="D267" t="s">
        <v>123</v>
      </c>
      <c r="E267" t="s">
        <v>273</v>
      </c>
      <c r="F267" s="195">
        <v>42347.501400462963</v>
      </c>
    </row>
    <row r="268" spans="1:6" x14ac:dyDescent="0.35">
      <c r="A268" s="170" t="s">
        <v>392</v>
      </c>
      <c r="B268" s="206">
        <v>0.1</v>
      </c>
      <c r="C268" t="s">
        <v>387</v>
      </c>
      <c r="D268" t="s">
        <v>388</v>
      </c>
      <c r="E268" t="s">
        <v>273</v>
      </c>
      <c r="F268" s="195">
        <v>41620.478402777779</v>
      </c>
    </row>
    <row r="269" spans="1:6" x14ac:dyDescent="0.35">
      <c r="A269" s="170" t="s">
        <v>324</v>
      </c>
      <c r="B269" s="206">
        <v>0.01</v>
      </c>
      <c r="C269" t="s">
        <v>291</v>
      </c>
      <c r="D269" t="s">
        <v>121</v>
      </c>
      <c r="E269" t="s">
        <v>273</v>
      </c>
      <c r="F269" s="195">
        <v>43451.690671296295</v>
      </c>
    </row>
    <row r="270" spans="1:6" x14ac:dyDescent="0.35">
      <c r="A270" s="170" t="s">
        <v>324</v>
      </c>
      <c r="B270" s="206">
        <v>0.02</v>
      </c>
      <c r="C270" t="s">
        <v>1109</v>
      </c>
      <c r="D270" t="s">
        <v>123</v>
      </c>
      <c r="E270" t="s">
        <v>273</v>
      </c>
      <c r="F270" s="195">
        <v>42347.501400462963</v>
      </c>
    </row>
    <row r="271" spans="1:6" x14ac:dyDescent="0.35">
      <c r="A271" s="170" t="s">
        <v>756</v>
      </c>
      <c r="B271" s="206">
        <v>8.9999999999999993E-3</v>
      </c>
      <c r="C271" t="s">
        <v>676</v>
      </c>
      <c r="D271" t="s">
        <v>122</v>
      </c>
      <c r="E271" t="s">
        <v>273</v>
      </c>
      <c r="F271" s="195">
        <v>42395.573738425926</v>
      </c>
    </row>
    <row r="272" spans="1:6" x14ac:dyDescent="0.35">
      <c r="A272" s="170" t="s">
        <v>757</v>
      </c>
      <c r="B272" s="206">
        <v>8.9999999999999993E-3</v>
      </c>
      <c r="C272" t="s">
        <v>676</v>
      </c>
      <c r="D272" t="s">
        <v>122</v>
      </c>
      <c r="E272" t="s">
        <v>273</v>
      </c>
      <c r="F272" s="195">
        <v>42395.573738425926</v>
      </c>
    </row>
    <row r="273" spans="1:6" x14ac:dyDescent="0.35">
      <c r="A273" s="170" t="s">
        <v>758</v>
      </c>
      <c r="B273" s="206">
        <v>8.9999999999999993E-3</v>
      </c>
      <c r="C273" t="s">
        <v>676</v>
      </c>
      <c r="D273" t="s">
        <v>122</v>
      </c>
      <c r="E273" t="s">
        <v>273</v>
      </c>
      <c r="F273" s="195">
        <v>42395.573738425926</v>
      </c>
    </row>
    <row r="274" spans="1:6" x14ac:dyDescent="0.35">
      <c r="A274" s="170" t="s">
        <v>325</v>
      </c>
      <c r="B274" s="206">
        <v>0.01</v>
      </c>
      <c r="C274" t="s">
        <v>291</v>
      </c>
      <c r="D274" t="s">
        <v>121</v>
      </c>
      <c r="E274" t="s">
        <v>273</v>
      </c>
      <c r="F274" s="195">
        <v>43451.690671296295</v>
      </c>
    </row>
    <row r="275" spans="1:6" x14ac:dyDescent="0.35">
      <c r="A275" s="170" t="s">
        <v>1157</v>
      </c>
      <c r="B275" s="206">
        <v>0.02</v>
      </c>
      <c r="C275" t="s">
        <v>1109</v>
      </c>
      <c r="D275" t="s">
        <v>123</v>
      </c>
      <c r="E275" t="s">
        <v>273</v>
      </c>
      <c r="F275" s="195">
        <v>42347.501400462963</v>
      </c>
    </row>
    <row r="276" spans="1:6" x14ac:dyDescent="0.35">
      <c r="A276" s="170" t="s">
        <v>1158</v>
      </c>
      <c r="B276" s="206">
        <v>0.02</v>
      </c>
      <c r="C276" t="s">
        <v>1109</v>
      </c>
      <c r="D276" t="s">
        <v>123</v>
      </c>
      <c r="E276" t="s">
        <v>273</v>
      </c>
      <c r="F276" s="195">
        <v>42347.501400462963</v>
      </c>
    </row>
    <row r="277" spans="1:6" x14ac:dyDescent="0.35">
      <c r="A277" s="170" t="s">
        <v>1159</v>
      </c>
      <c r="B277" s="206">
        <v>0.02</v>
      </c>
      <c r="C277" t="s">
        <v>1109</v>
      </c>
      <c r="D277" t="s">
        <v>123</v>
      </c>
      <c r="E277" t="s">
        <v>273</v>
      </c>
      <c r="F277" s="195">
        <v>42347.501400462963</v>
      </c>
    </row>
    <row r="278" spans="1:6" x14ac:dyDescent="0.35">
      <c r="A278" s="170" t="s">
        <v>570</v>
      </c>
      <c r="B278" s="206">
        <v>0.1</v>
      </c>
      <c r="C278" t="s">
        <v>536</v>
      </c>
      <c r="D278" t="s">
        <v>537</v>
      </c>
      <c r="E278" t="s">
        <v>273</v>
      </c>
      <c r="F278" s="195">
        <v>41620.491724537038</v>
      </c>
    </row>
    <row r="279" spans="1:6" x14ac:dyDescent="0.35">
      <c r="A279" s="170" t="s">
        <v>326</v>
      </c>
      <c r="B279" s="206">
        <v>0.01</v>
      </c>
      <c r="C279" t="s">
        <v>291</v>
      </c>
      <c r="D279" t="s">
        <v>121</v>
      </c>
      <c r="E279" t="s">
        <v>273</v>
      </c>
      <c r="F279" s="195">
        <v>43451.690671296295</v>
      </c>
    </row>
    <row r="280" spans="1:6" x14ac:dyDescent="0.35">
      <c r="A280" s="170" t="s">
        <v>327</v>
      </c>
      <c r="B280" s="206">
        <v>0.01</v>
      </c>
      <c r="C280" t="s">
        <v>291</v>
      </c>
      <c r="D280" t="s">
        <v>121</v>
      </c>
      <c r="E280" t="s">
        <v>273</v>
      </c>
      <c r="F280" s="195">
        <v>43451.690671296295</v>
      </c>
    </row>
    <row r="281" spans="1:6" x14ac:dyDescent="0.35">
      <c r="A281" s="170" t="s">
        <v>328</v>
      </c>
      <c r="B281" s="206">
        <v>0.01</v>
      </c>
      <c r="C281" t="s">
        <v>291</v>
      </c>
      <c r="D281" t="s">
        <v>121</v>
      </c>
      <c r="E281" t="s">
        <v>273</v>
      </c>
      <c r="F281" s="195">
        <v>43451.690671296295</v>
      </c>
    </row>
    <row r="282" spans="1:6" x14ac:dyDescent="0.35">
      <c r="A282" s="170" t="s">
        <v>759</v>
      </c>
      <c r="B282" s="206">
        <v>8.9999999999999993E-3</v>
      </c>
      <c r="C282" t="s">
        <v>676</v>
      </c>
      <c r="D282" t="s">
        <v>122</v>
      </c>
      <c r="E282" t="s">
        <v>273</v>
      </c>
      <c r="F282" s="195">
        <v>42395.573738425926</v>
      </c>
    </row>
    <row r="283" spans="1:6" x14ac:dyDescent="0.35">
      <c r="A283" s="170" t="s">
        <v>760</v>
      </c>
      <c r="B283" s="206">
        <v>8.9999999999999993E-3</v>
      </c>
      <c r="C283" t="s">
        <v>676</v>
      </c>
      <c r="D283" t="s">
        <v>122</v>
      </c>
      <c r="E283" t="s">
        <v>273</v>
      </c>
      <c r="F283" s="195">
        <v>42395.573738425926</v>
      </c>
    </row>
    <row r="284" spans="1:6" x14ac:dyDescent="0.35">
      <c r="A284" s="170" t="s">
        <v>460</v>
      </c>
      <c r="B284" s="206">
        <v>0.1</v>
      </c>
      <c r="C284" t="s">
        <v>453</v>
      </c>
      <c r="D284" t="s">
        <v>454</v>
      </c>
      <c r="E284" t="s">
        <v>273</v>
      </c>
      <c r="F284" s="195">
        <v>43672.410798611112</v>
      </c>
    </row>
    <row r="285" spans="1:6" x14ac:dyDescent="0.35">
      <c r="A285" s="170" t="s">
        <v>461</v>
      </c>
      <c r="B285" s="206">
        <v>0.1</v>
      </c>
      <c r="C285" t="s">
        <v>453</v>
      </c>
      <c r="D285" t="s">
        <v>454</v>
      </c>
      <c r="E285" t="s">
        <v>273</v>
      </c>
      <c r="F285" s="195">
        <v>43672.410798611112</v>
      </c>
    </row>
    <row r="286" spans="1:6" x14ac:dyDescent="0.35">
      <c r="A286" s="170" t="s">
        <v>393</v>
      </c>
      <c r="B286" s="206">
        <v>0.1</v>
      </c>
      <c r="C286" t="s">
        <v>387</v>
      </c>
      <c r="D286" t="s">
        <v>388</v>
      </c>
      <c r="E286" t="s">
        <v>273</v>
      </c>
      <c r="F286" s="195">
        <v>41620.478402777779</v>
      </c>
    </row>
    <row r="287" spans="1:6" x14ac:dyDescent="0.35">
      <c r="A287" s="170" t="s">
        <v>761</v>
      </c>
      <c r="B287" s="206">
        <v>8.9999999999999993E-3</v>
      </c>
      <c r="C287" t="s">
        <v>676</v>
      </c>
      <c r="D287" t="s">
        <v>122</v>
      </c>
      <c r="E287" t="s">
        <v>273</v>
      </c>
      <c r="F287" s="195">
        <v>42395.573738425926</v>
      </c>
    </row>
    <row r="288" spans="1:6" x14ac:dyDescent="0.35">
      <c r="A288" s="170" t="s">
        <v>571</v>
      </c>
      <c r="B288" s="206">
        <v>0.1</v>
      </c>
      <c r="C288" t="s">
        <v>536</v>
      </c>
      <c r="D288" t="s">
        <v>537</v>
      </c>
      <c r="E288" t="s">
        <v>273</v>
      </c>
      <c r="F288" s="195">
        <v>41620.491724537038</v>
      </c>
    </row>
    <row r="289" spans="1:6" x14ac:dyDescent="0.35">
      <c r="A289" s="170" t="s">
        <v>762</v>
      </c>
      <c r="B289" s="206">
        <v>8.9999999999999993E-3</v>
      </c>
      <c r="C289" t="s">
        <v>676</v>
      </c>
      <c r="D289" t="s">
        <v>122</v>
      </c>
      <c r="E289" t="s">
        <v>273</v>
      </c>
      <c r="F289" s="195">
        <v>42395.573738425926</v>
      </c>
    </row>
    <row r="290" spans="1:6" x14ac:dyDescent="0.35">
      <c r="A290" s="170" t="s">
        <v>1367</v>
      </c>
      <c r="B290" s="206">
        <v>0.1</v>
      </c>
      <c r="C290" t="s">
        <v>1365</v>
      </c>
      <c r="D290" t="s">
        <v>1366</v>
      </c>
      <c r="E290" t="s">
        <v>273</v>
      </c>
      <c r="F290" s="195">
        <v>43850.636631944442</v>
      </c>
    </row>
    <row r="291" spans="1:6" x14ac:dyDescent="0.35">
      <c r="A291" s="170" t="s">
        <v>763</v>
      </c>
      <c r="B291" s="206">
        <v>8.9999999999999993E-3</v>
      </c>
      <c r="C291" t="s">
        <v>676</v>
      </c>
      <c r="D291" t="s">
        <v>122</v>
      </c>
      <c r="E291" t="s">
        <v>273</v>
      </c>
      <c r="F291" s="195">
        <v>42395.573738425926</v>
      </c>
    </row>
    <row r="292" spans="1:6" x14ac:dyDescent="0.35">
      <c r="A292" s="170" t="s">
        <v>329</v>
      </c>
      <c r="B292" s="206">
        <v>0.01</v>
      </c>
      <c r="C292" t="s">
        <v>291</v>
      </c>
      <c r="D292" t="s">
        <v>121</v>
      </c>
      <c r="E292" t="s">
        <v>273</v>
      </c>
      <c r="F292" s="195">
        <v>43451.690671296295</v>
      </c>
    </row>
    <row r="293" spans="1:6" x14ac:dyDescent="0.35">
      <c r="A293" s="170" t="s">
        <v>330</v>
      </c>
      <c r="B293" s="206">
        <v>0.01</v>
      </c>
      <c r="C293" t="s">
        <v>291</v>
      </c>
      <c r="D293" t="s">
        <v>121</v>
      </c>
      <c r="E293" t="s">
        <v>273</v>
      </c>
      <c r="F293" s="195">
        <v>43451.690671296295</v>
      </c>
    </row>
    <row r="294" spans="1:6" x14ac:dyDescent="0.35">
      <c r="A294" s="170" t="s">
        <v>462</v>
      </c>
      <c r="B294" s="206">
        <v>0.1</v>
      </c>
      <c r="C294" t="s">
        <v>453</v>
      </c>
      <c r="D294" t="s">
        <v>454</v>
      </c>
      <c r="E294" t="s">
        <v>273</v>
      </c>
      <c r="F294" s="195">
        <v>43672.410798611112</v>
      </c>
    </row>
    <row r="295" spans="1:6" x14ac:dyDescent="0.35">
      <c r="A295" s="170" t="s">
        <v>764</v>
      </c>
      <c r="B295" s="206">
        <v>8.9999999999999993E-3</v>
      </c>
      <c r="C295" t="s">
        <v>676</v>
      </c>
      <c r="D295" t="s">
        <v>122</v>
      </c>
      <c r="E295" t="s">
        <v>273</v>
      </c>
      <c r="F295" s="195">
        <v>42395.573738425926</v>
      </c>
    </row>
    <row r="296" spans="1:6" x14ac:dyDescent="0.35">
      <c r="A296" s="170" t="s">
        <v>331</v>
      </c>
      <c r="B296" s="206">
        <v>0.01</v>
      </c>
      <c r="C296" t="s">
        <v>291</v>
      </c>
      <c r="D296" t="s">
        <v>121</v>
      </c>
      <c r="E296" t="s">
        <v>273</v>
      </c>
      <c r="F296" s="195">
        <v>43451.690671296295</v>
      </c>
    </row>
    <row r="297" spans="1:6" x14ac:dyDescent="0.35">
      <c r="A297" s="170" t="s">
        <v>332</v>
      </c>
      <c r="B297" s="206">
        <v>0.01</v>
      </c>
      <c r="C297" t="s">
        <v>291</v>
      </c>
      <c r="D297" t="s">
        <v>121</v>
      </c>
      <c r="E297" t="s">
        <v>273</v>
      </c>
      <c r="F297" s="195">
        <v>43451.690671296295</v>
      </c>
    </row>
    <row r="298" spans="1:6" x14ac:dyDescent="0.35">
      <c r="A298" s="170" t="s">
        <v>765</v>
      </c>
      <c r="B298" s="206">
        <v>8.9999999999999993E-3</v>
      </c>
      <c r="C298" t="s">
        <v>676</v>
      </c>
      <c r="D298" t="s">
        <v>122</v>
      </c>
      <c r="E298" t="s">
        <v>273</v>
      </c>
      <c r="F298" s="195">
        <v>42395.573738425926</v>
      </c>
    </row>
    <row r="299" spans="1:6" x14ac:dyDescent="0.35">
      <c r="A299" s="170" t="s">
        <v>766</v>
      </c>
      <c r="B299" s="206">
        <v>8.9999999999999993E-3</v>
      </c>
      <c r="C299" t="s">
        <v>676</v>
      </c>
      <c r="D299" t="s">
        <v>122</v>
      </c>
      <c r="E299" t="s">
        <v>273</v>
      </c>
      <c r="F299" s="195">
        <v>42395.573738425926</v>
      </c>
    </row>
    <row r="300" spans="1:6" x14ac:dyDescent="0.35">
      <c r="A300" s="170" t="s">
        <v>333</v>
      </c>
      <c r="B300" s="206">
        <v>0.01</v>
      </c>
      <c r="C300" t="s">
        <v>291</v>
      </c>
      <c r="D300" t="s">
        <v>121</v>
      </c>
      <c r="E300" t="s">
        <v>273</v>
      </c>
      <c r="F300" s="195">
        <v>43451.690671296295</v>
      </c>
    </row>
    <row r="301" spans="1:6" x14ac:dyDescent="0.35">
      <c r="A301" s="170" t="s">
        <v>767</v>
      </c>
      <c r="B301" s="206">
        <v>8.9999999999999993E-3</v>
      </c>
      <c r="C301" t="s">
        <v>676</v>
      </c>
      <c r="D301" t="s">
        <v>122</v>
      </c>
      <c r="E301" t="s">
        <v>273</v>
      </c>
      <c r="F301" s="195">
        <v>42395.573738425926</v>
      </c>
    </row>
    <row r="302" spans="1:6" x14ac:dyDescent="0.35">
      <c r="A302" s="170" t="s">
        <v>334</v>
      </c>
      <c r="B302" s="206">
        <v>0.01</v>
      </c>
      <c r="C302" t="s">
        <v>291</v>
      </c>
      <c r="D302" t="s">
        <v>121</v>
      </c>
      <c r="E302" t="s">
        <v>273</v>
      </c>
      <c r="F302" s="195">
        <v>43451.690671296295</v>
      </c>
    </row>
    <row r="303" spans="1:6" x14ac:dyDescent="0.35">
      <c r="A303" s="170" t="s">
        <v>650</v>
      </c>
      <c r="B303" s="206">
        <v>0.1</v>
      </c>
      <c r="C303" t="s">
        <v>651</v>
      </c>
      <c r="D303" t="s">
        <v>652</v>
      </c>
      <c r="E303" t="s">
        <v>273</v>
      </c>
      <c r="F303" s="195">
        <v>42341.656828703701</v>
      </c>
    </row>
    <row r="304" spans="1:6" x14ac:dyDescent="0.35">
      <c r="A304" s="170" t="s">
        <v>1161</v>
      </c>
      <c r="B304" s="206">
        <v>0.02</v>
      </c>
      <c r="C304" t="s">
        <v>1109</v>
      </c>
      <c r="D304" t="s">
        <v>123</v>
      </c>
      <c r="E304" t="s">
        <v>273</v>
      </c>
      <c r="F304" s="195">
        <v>42347.501400462963</v>
      </c>
    </row>
    <row r="305" spans="1:6" x14ac:dyDescent="0.35">
      <c r="A305" s="170" t="s">
        <v>1160</v>
      </c>
      <c r="B305" s="206">
        <v>0.02</v>
      </c>
      <c r="C305" t="s">
        <v>1109</v>
      </c>
      <c r="D305" t="s">
        <v>123</v>
      </c>
      <c r="E305" t="s">
        <v>273</v>
      </c>
      <c r="F305" s="195">
        <v>42347.501400462963</v>
      </c>
    </row>
    <row r="306" spans="1:6" x14ac:dyDescent="0.35">
      <c r="A306" s="170" t="s">
        <v>1162</v>
      </c>
      <c r="B306" s="206">
        <v>0.02</v>
      </c>
      <c r="C306" t="s">
        <v>1109</v>
      </c>
      <c r="D306" t="s">
        <v>123</v>
      </c>
      <c r="E306" t="s">
        <v>273</v>
      </c>
      <c r="F306" s="195">
        <v>42347.501400462963</v>
      </c>
    </row>
    <row r="307" spans="1:6" x14ac:dyDescent="0.35">
      <c r="A307" s="170" t="s">
        <v>335</v>
      </c>
      <c r="B307" s="206">
        <v>0.01</v>
      </c>
      <c r="C307" t="s">
        <v>291</v>
      </c>
      <c r="D307" t="s">
        <v>121</v>
      </c>
      <c r="E307" t="s">
        <v>273</v>
      </c>
      <c r="F307" s="195">
        <v>43451.690671296295</v>
      </c>
    </row>
    <row r="308" spans="1:6" x14ac:dyDescent="0.35">
      <c r="A308" s="170" t="s">
        <v>336</v>
      </c>
      <c r="B308" s="206">
        <v>0.01</v>
      </c>
      <c r="C308" t="s">
        <v>291</v>
      </c>
      <c r="D308" t="s">
        <v>121</v>
      </c>
      <c r="E308" t="s">
        <v>273</v>
      </c>
      <c r="F308" s="195">
        <v>43451.690671296295</v>
      </c>
    </row>
    <row r="309" spans="1:6" x14ac:dyDescent="0.35">
      <c r="A309" s="170" t="s">
        <v>463</v>
      </c>
      <c r="B309" s="206">
        <v>0.1</v>
      </c>
      <c r="C309" t="s">
        <v>453</v>
      </c>
      <c r="D309" t="s">
        <v>454</v>
      </c>
      <c r="E309" t="s">
        <v>273</v>
      </c>
      <c r="F309" s="195">
        <v>43672.410798611112</v>
      </c>
    </row>
    <row r="310" spans="1:6" x14ac:dyDescent="0.35">
      <c r="A310" s="170" t="s">
        <v>1163</v>
      </c>
      <c r="B310" s="206">
        <v>0.02</v>
      </c>
      <c r="C310" t="s">
        <v>1109</v>
      </c>
      <c r="D310" t="s">
        <v>123</v>
      </c>
      <c r="E310" t="s">
        <v>273</v>
      </c>
      <c r="F310" s="195">
        <v>42347.501400462963</v>
      </c>
    </row>
    <row r="311" spans="1:6" x14ac:dyDescent="0.35">
      <c r="A311" s="170" t="s">
        <v>337</v>
      </c>
      <c r="B311" s="206">
        <v>0.01</v>
      </c>
      <c r="C311" t="s">
        <v>291</v>
      </c>
      <c r="D311" t="s">
        <v>121</v>
      </c>
      <c r="E311" t="s">
        <v>273</v>
      </c>
      <c r="F311" s="195">
        <v>43451.690671296295</v>
      </c>
    </row>
    <row r="312" spans="1:6" x14ac:dyDescent="0.35">
      <c r="A312" s="170" t="s">
        <v>1164</v>
      </c>
      <c r="B312" s="206">
        <v>0.02</v>
      </c>
      <c r="C312" t="s">
        <v>1109</v>
      </c>
      <c r="D312" t="s">
        <v>123</v>
      </c>
      <c r="E312" t="s">
        <v>273</v>
      </c>
      <c r="F312" s="195">
        <v>42347.501400462963</v>
      </c>
    </row>
    <row r="313" spans="1:6" x14ac:dyDescent="0.35">
      <c r="A313" s="170" t="s">
        <v>338</v>
      </c>
      <c r="B313" s="206">
        <v>0.01</v>
      </c>
      <c r="C313" t="s">
        <v>291</v>
      </c>
      <c r="D313" t="s">
        <v>121</v>
      </c>
      <c r="E313" t="s">
        <v>273</v>
      </c>
      <c r="F313" s="195">
        <v>43451.690671296295</v>
      </c>
    </row>
    <row r="314" spans="1:6" x14ac:dyDescent="0.35">
      <c r="A314" s="170" t="s">
        <v>1731</v>
      </c>
      <c r="B314" s="206">
        <v>0.1</v>
      </c>
      <c r="C314" t="s">
        <v>1706</v>
      </c>
      <c r="D314" t="s">
        <v>1707</v>
      </c>
      <c r="E314" t="s">
        <v>273</v>
      </c>
      <c r="F314" s="195">
        <v>43664.69363425926</v>
      </c>
    </row>
    <row r="315" spans="1:6" x14ac:dyDescent="0.35">
      <c r="A315" s="170" t="s">
        <v>768</v>
      </c>
      <c r="B315" s="206">
        <v>8.9999999999999993E-3</v>
      </c>
      <c r="C315" t="s">
        <v>676</v>
      </c>
      <c r="D315" t="s">
        <v>122</v>
      </c>
      <c r="E315" t="s">
        <v>273</v>
      </c>
      <c r="F315" s="195">
        <v>42395.573738425926</v>
      </c>
    </row>
    <row r="316" spans="1:6" x14ac:dyDescent="0.35">
      <c r="A316" s="170" t="s">
        <v>769</v>
      </c>
      <c r="B316" s="206">
        <v>8.9999999999999993E-3</v>
      </c>
      <c r="C316" t="s">
        <v>676</v>
      </c>
      <c r="D316" t="s">
        <v>122</v>
      </c>
      <c r="E316" t="s">
        <v>273</v>
      </c>
      <c r="F316" s="195">
        <v>42395.573738425926</v>
      </c>
    </row>
    <row r="317" spans="1:6" x14ac:dyDescent="0.35">
      <c r="A317" s="170" t="s">
        <v>1165</v>
      </c>
      <c r="B317" s="206">
        <v>0.02</v>
      </c>
      <c r="C317" t="s">
        <v>1109</v>
      </c>
      <c r="D317" t="s">
        <v>123</v>
      </c>
      <c r="E317" t="s">
        <v>273</v>
      </c>
      <c r="F317" s="195">
        <v>42347.501400462963</v>
      </c>
    </row>
    <row r="318" spans="1:6" x14ac:dyDescent="0.35">
      <c r="A318" s="170" t="s">
        <v>1166</v>
      </c>
      <c r="B318" s="206">
        <v>0.02</v>
      </c>
      <c r="C318" t="s">
        <v>1109</v>
      </c>
      <c r="D318" t="s">
        <v>123</v>
      </c>
      <c r="E318" t="s">
        <v>273</v>
      </c>
      <c r="F318" s="195">
        <v>42347.501400462963</v>
      </c>
    </row>
    <row r="319" spans="1:6" x14ac:dyDescent="0.35">
      <c r="A319" s="170" t="s">
        <v>339</v>
      </c>
      <c r="B319" s="206">
        <v>0.01</v>
      </c>
      <c r="C319" t="s">
        <v>291</v>
      </c>
      <c r="D319" t="s">
        <v>121</v>
      </c>
      <c r="E319" t="s">
        <v>273</v>
      </c>
      <c r="F319" s="195">
        <v>43451.690671296295</v>
      </c>
    </row>
    <row r="320" spans="1:6" x14ac:dyDescent="0.35">
      <c r="A320" s="170" t="s">
        <v>770</v>
      </c>
      <c r="B320" s="206">
        <v>8.9999999999999993E-3</v>
      </c>
      <c r="C320" t="s">
        <v>676</v>
      </c>
      <c r="D320" t="s">
        <v>122</v>
      </c>
      <c r="E320" t="s">
        <v>273</v>
      </c>
      <c r="F320" s="195">
        <v>42395.573738425926</v>
      </c>
    </row>
    <row r="321" spans="1:6" x14ac:dyDescent="0.35">
      <c r="A321" s="170" t="s">
        <v>1469</v>
      </c>
      <c r="B321" s="206">
        <v>0.1</v>
      </c>
      <c r="C321" t="s">
        <v>1459</v>
      </c>
      <c r="D321" t="s">
        <v>1460</v>
      </c>
      <c r="E321" t="s">
        <v>273</v>
      </c>
      <c r="F321" s="195">
        <v>43069.636192129627</v>
      </c>
    </row>
    <row r="322" spans="1:6" x14ac:dyDescent="0.35">
      <c r="A322" s="170" t="s">
        <v>464</v>
      </c>
      <c r="B322" s="206">
        <v>0.1</v>
      </c>
      <c r="C322" t="s">
        <v>453</v>
      </c>
      <c r="D322" t="s">
        <v>454</v>
      </c>
      <c r="E322" t="s">
        <v>273</v>
      </c>
      <c r="F322" s="195">
        <v>43672.410798611112</v>
      </c>
    </row>
    <row r="323" spans="1:6" x14ac:dyDescent="0.35">
      <c r="A323" s="170" t="s">
        <v>340</v>
      </c>
      <c r="B323" s="206">
        <v>0.01</v>
      </c>
      <c r="C323" t="s">
        <v>291</v>
      </c>
      <c r="D323" t="s">
        <v>121</v>
      </c>
      <c r="E323" t="s">
        <v>273</v>
      </c>
      <c r="F323" s="195">
        <v>43451.690671296295</v>
      </c>
    </row>
    <row r="324" spans="1:6" x14ac:dyDescent="0.35">
      <c r="A324" s="170" t="s">
        <v>1167</v>
      </c>
      <c r="B324" s="206">
        <v>0.02</v>
      </c>
      <c r="C324" t="s">
        <v>1109</v>
      </c>
      <c r="D324" t="s">
        <v>123</v>
      </c>
      <c r="E324" t="s">
        <v>273</v>
      </c>
      <c r="F324" s="195">
        <v>42347.501400462963</v>
      </c>
    </row>
    <row r="325" spans="1:6" x14ac:dyDescent="0.35">
      <c r="A325" s="170" t="s">
        <v>1346</v>
      </c>
      <c r="B325" s="206">
        <v>0.1</v>
      </c>
      <c r="C325" t="s">
        <v>1342</v>
      </c>
      <c r="D325" t="s">
        <v>1343</v>
      </c>
      <c r="E325" t="s">
        <v>273</v>
      </c>
      <c r="F325" s="195">
        <v>42719.664039351854</v>
      </c>
    </row>
    <row r="326" spans="1:6" x14ac:dyDescent="0.35">
      <c r="A326" s="170" t="s">
        <v>1168</v>
      </c>
      <c r="B326" s="206">
        <v>0.02</v>
      </c>
      <c r="C326" t="s">
        <v>1109</v>
      </c>
      <c r="D326" t="s">
        <v>123</v>
      </c>
      <c r="E326" t="s">
        <v>273</v>
      </c>
      <c r="F326" s="195">
        <v>42347.501400462963</v>
      </c>
    </row>
    <row r="327" spans="1:6" x14ac:dyDescent="0.35">
      <c r="A327" s="170" t="s">
        <v>341</v>
      </c>
      <c r="B327" s="206">
        <v>0.01</v>
      </c>
      <c r="C327" t="s">
        <v>291</v>
      </c>
      <c r="D327" t="s">
        <v>121</v>
      </c>
      <c r="E327" t="s">
        <v>273</v>
      </c>
      <c r="F327" s="195">
        <v>43451.690671296295</v>
      </c>
    </row>
    <row r="328" spans="1:6" x14ac:dyDescent="0.35">
      <c r="A328" s="170" t="s">
        <v>1732</v>
      </c>
      <c r="B328" s="206">
        <v>0.1</v>
      </c>
      <c r="C328" t="s">
        <v>1709</v>
      </c>
      <c r="D328" t="s">
        <v>1710</v>
      </c>
      <c r="E328" t="s">
        <v>273</v>
      </c>
      <c r="F328" s="195">
        <v>43664.676840277774</v>
      </c>
    </row>
    <row r="329" spans="1:6" x14ac:dyDescent="0.35">
      <c r="A329" s="170" t="s">
        <v>771</v>
      </c>
      <c r="B329" s="206">
        <v>8.9999999999999993E-3</v>
      </c>
      <c r="C329" t="s">
        <v>676</v>
      </c>
      <c r="D329" t="s">
        <v>122</v>
      </c>
      <c r="E329" t="s">
        <v>273</v>
      </c>
      <c r="F329" s="195">
        <v>42395.573738425926</v>
      </c>
    </row>
    <row r="330" spans="1:6" x14ac:dyDescent="0.35">
      <c r="A330" s="170" t="s">
        <v>772</v>
      </c>
      <c r="B330" s="206">
        <v>8.9999999999999993E-3</v>
      </c>
      <c r="C330" t="s">
        <v>676</v>
      </c>
      <c r="D330" t="s">
        <v>122</v>
      </c>
      <c r="E330" t="s">
        <v>273</v>
      </c>
      <c r="F330" s="195">
        <v>42395.573738425926</v>
      </c>
    </row>
    <row r="331" spans="1:6" x14ac:dyDescent="0.35">
      <c r="A331" s="170" t="s">
        <v>342</v>
      </c>
      <c r="B331" s="206">
        <v>0.01</v>
      </c>
      <c r="C331" t="s">
        <v>291</v>
      </c>
      <c r="D331" t="s">
        <v>121</v>
      </c>
      <c r="E331" t="s">
        <v>273</v>
      </c>
      <c r="F331" s="195">
        <v>43451.690671296295</v>
      </c>
    </row>
    <row r="332" spans="1:6" x14ac:dyDescent="0.35">
      <c r="A332" s="170" t="s">
        <v>1470</v>
      </c>
      <c r="B332" s="206">
        <v>0.1</v>
      </c>
      <c r="C332" t="s">
        <v>1459</v>
      </c>
      <c r="D332" t="s">
        <v>1460</v>
      </c>
      <c r="E332" t="s">
        <v>273</v>
      </c>
      <c r="F332" s="195">
        <v>43069.636192129627</v>
      </c>
    </row>
    <row r="333" spans="1:6" x14ac:dyDescent="0.35">
      <c r="A333" s="170" t="s">
        <v>343</v>
      </c>
      <c r="B333" s="206">
        <v>0.01</v>
      </c>
      <c r="C333" t="s">
        <v>291</v>
      </c>
      <c r="D333" t="s">
        <v>121</v>
      </c>
      <c r="E333" t="s">
        <v>273</v>
      </c>
      <c r="F333" s="195">
        <v>43451.690671296295</v>
      </c>
    </row>
    <row r="334" spans="1:6" x14ac:dyDescent="0.35">
      <c r="A334" s="170" t="s">
        <v>1471</v>
      </c>
      <c r="B334" s="206">
        <v>0.1</v>
      </c>
      <c r="C334" t="s">
        <v>1459</v>
      </c>
      <c r="D334" t="s">
        <v>1460</v>
      </c>
      <c r="E334" t="s">
        <v>273</v>
      </c>
      <c r="F334" s="195">
        <v>43069.636192129627</v>
      </c>
    </row>
    <row r="335" spans="1:6" x14ac:dyDescent="0.35">
      <c r="A335" s="170" t="s">
        <v>1472</v>
      </c>
      <c r="B335" s="206">
        <v>0.1</v>
      </c>
      <c r="C335" t="s">
        <v>1459</v>
      </c>
      <c r="D335" t="s">
        <v>1460</v>
      </c>
      <c r="E335" t="s">
        <v>273</v>
      </c>
      <c r="F335" s="195">
        <v>43069.636192129627</v>
      </c>
    </row>
    <row r="336" spans="1:6" x14ac:dyDescent="0.35">
      <c r="A336" s="170" t="s">
        <v>773</v>
      </c>
      <c r="B336" s="206">
        <v>8.9999999999999993E-3</v>
      </c>
      <c r="C336" t="s">
        <v>676</v>
      </c>
      <c r="D336" t="s">
        <v>122</v>
      </c>
      <c r="E336" t="s">
        <v>273</v>
      </c>
      <c r="F336" s="195">
        <v>42395.573738425926</v>
      </c>
    </row>
    <row r="337" spans="1:6" x14ac:dyDescent="0.35">
      <c r="A337" s="170" t="s">
        <v>774</v>
      </c>
      <c r="B337" s="206">
        <v>8.9999999999999993E-3</v>
      </c>
      <c r="C337" t="s">
        <v>676</v>
      </c>
      <c r="D337" t="s">
        <v>122</v>
      </c>
      <c r="E337" t="s">
        <v>273</v>
      </c>
      <c r="F337" s="195">
        <v>42395.573738425926</v>
      </c>
    </row>
    <row r="338" spans="1:6" x14ac:dyDescent="0.35">
      <c r="A338" s="170" t="s">
        <v>1169</v>
      </c>
      <c r="B338" s="206">
        <v>0.02</v>
      </c>
      <c r="C338" t="s">
        <v>1109</v>
      </c>
      <c r="D338" t="s">
        <v>123</v>
      </c>
      <c r="E338" t="s">
        <v>273</v>
      </c>
      <c r="F338" s="195">
        <v>42347.501400462963</v>
      </c>
    </row>
    <row r="339" spans="1:6" x14ac:dyDescent="0.35">
      <c r="A339" s="170" t="s">
        <v>1568</v>
      </c>
      <c r="B339" s="206">
        <v>8.9999999999999993E-3</v>
      </c>
      <c r="C339" t="s">
        <v>1562</v>
      </c>
      <c r="D339" t="s">
        <v>1563</v>
      </c>
      <c r="E339" t="s">
        <v>273</v>
      </c>
      <c r="F339" s="195">
        <v>43069.642013888886</v>
      </c>
    </row>
    <row r="340" spans="1:6" x14ac:dyDescent="0.35">
      <c r="A340" s="170" t="s">
        <v>1733</v>
      </c>
      <c r="B340" s="206">
        <v>0.1</v>
      </c>
      <c r="C340" t="s">
        <v>1706</v>
      </c>
      <c r="D340" t="s">
        <v>1707</v>
      </c>
      <c r="E340" t="s">
        <v>273</v>
      </c>
      <c r="F340" s="195">
        <v>43664.69363425926</v>
      </c>
    </row>
    <row r="341" spans="1:6" x14ac:dyDescent="0.35">
      <c r="A341" s="170" t="s">
        <v>1734</v>
      </c>
      <c r="B341" s="206">
        <v>0.1</v>
      </c>
      <c r="C341" t="s">
        <v>1706</v>
      </c>
      <c r="D341" t="s">
        <v>1707</v>
      </c>
      <c r="E341" t="s">
        <v>273</v>
      </c>
      <c r="F341" s="195">
        <v>43664.69363425926</v>
      </c>
    </row>
    <row r="342" spans="1:6" x14ac:dyDescent="0.35">
      <c r="A342" s="170" t="s">
        <v>1735</v>
      </c>
      <c r="B342" s="206">
        <v>0.1</v>
      </c>
      <c r="C342" t="s">
        <v>1706</v>
      </c>
      <c r="D342" t="s">
        <v>1707</v>
      </c>
      <c r="E342" t="s">
        <v>273</v>
      </c>
      <c r="F342" s="195">
        <v>43664.69363425926</v>
      </c>
    </row>
    <row r="343" spans="1:6" x14ac:dyDescent="0.35">
      <c r="A343" s="170" t="s">
        <v>1171</v>
      </c>
      <c r="B343" s="206">
        <v>0.02</v>
      </c>
      <c r="C343" t="s">
        <v>1109</v>
      </c>
      <c r="D343" t="s">
        <v>123</v>
      </c>
      <c r="E343" t="s">
        <v>273</v>
      </c>
      <c r="F343" s="195">
        <v>42347.501400462963</v>
      </c>
    </row>
    <row r="344" spans="1:6" x14ac:dyDescent="0.35">
      <c r="A344" s="170" t="s">
        <v>775</v>
      </c>
      <c r="B344" s="206">
        <v>8.9999999999999993E-3</v>
      </c>
      <c r="C344" t="s">
        <v>676</v>
      </c>
      <c r="D344" t="s">
        <v>122</v>
      </c>
      <c r="E344" t="s">
        <v>273</v>
      </c>
      <c r="F344" s="195">
        <v>42395.573738425926</v>
      </c>
    </row>
    <row r="345" spans="1:6" x14ac:dyDescent="0.35">
      <c r="A345" s="170" t="s">
        <v>1170</v>
      </c>
      <c r="B345" s="206">
        <v>0.02</v>
      </c>
      <c r="C345" t="s">
        <v>1109</v>
      </c>
      <c r="D345" t="s">
        <v>123</v>
      </c>
      <c r="E345" t="s">
        <v>273</v>
      </c>
      <c r="F345" s="195">
        <v>42347.501400462963</v>
      </c>
    </row>
    <row r="346" spans="1:6" x14ac:dyDescent="0.35">
      <c r="A346" s="170" t="s">
        <v>479</v>
      </c>
      <c r="B346" s="206">
        <v>0.1</v>
      </c>
      <c r="C346" t="s">
        <v>477</v>
      </c>
      <c r="D346" t="s">
        <v>478</v>
      </c>
      <c r="E346" t="s">
        <v>273</v>
      </c>
      <c r="F346" s="195">
        <v>41620.479398148149</v>
      </c>
    </row>
    <row r="347" spans="1:6" x14ac:dyDescent="0.35">
      <c r="A347" s="170" t="s">
        <v>480</v>
      </c>
      <c r="B347" s="206">
        <v>0.1</v>
      </c>
      <c r="C347" t="s">
        <v>477</v>
      </c>
      <c r="D347" t="s">
        <v>478</v>
      </c>
      <c r="E347" t="s">
        <v>273</v>
      </c>
      <c r="F347" s="195">
        <v>41620.479398148149</v>
      </c>
    </row>
    <row r="348" spans="1:6" x14ac:dyDescent="0.35">
      <c r="A348" s="170" t="s">
        <v>344</v>
      </c>
      <c r="B348" s="206">
        <v>0.01</v>
      </c>
      <c r="C348" t="s">
        <v>291</v>
      </c>
      <c r="D348" t="s">
        <v>121</v>
      </c>
      <c r="E348" t="s">
        <v>273</v>
      </c>
      <c r="F348" s="195">
        <v>43451.690671296295</v>
      </c>
    </row>
    <row r="349" spans="1:6" x14ac:dyDescent="0.35">
      <c r="A349" s="170" t="s">
        <v>1368</v>
      </c>
      <c r="B349" s="206">
        <v>0.1</v>
      </c>
      <c r="C349" t="s">
        <v>1365</v>
      </c>
      <c r="D349" t="s">
        <v>1366</v>
      </c>
      <c r="E349" t="s">
        <v>273</v>
      </c>
      <c r="F349" s="195">
        <v>43850.636631944442</v>
      </c>
    </row>
    <row r="350" spans="1:6" x14ac:dyDescent="0.35">
      <c r="A350" s="170" t="s">
        <v>465</v>
      </c>
      <c r="B350" s="206">
        <v>0.1</v>
      </c>
      <c r="C350" t="s">
        <v>453</v>
      </c>
      <c r="D350" t="s">
        <v>454</v>
      </c>
      <c r="E350" t="s">
        <v>273</v>
      </c>
      <c r="F350" s="195">
        <v>43672.410798611112</v>
      </c>
    </row>
    <row r="351" spans="1:6" x14ac:dyDescent="0.35">
      <c r="A351" s="170" t="s">
        <v>776</v>
      </c>
      <c r="B351" s="206">
        <v>8.9999999999999993E-3</v>
      </c>
      <c r="C351" t="s">
        <v>676</v>
      </c>
      <c r="D351" t="s">
        <v>122</v>
      </c>
      <c r="E351" t="s">
        <v>273</v>
      </c>
      <c r="F351" s="195">
        <v>42395.573738425926</v>
      </c>
    </row>
    <row r="352" spans="1:6" x14ac:dyDescent="0.35">
      <c r="A352" s="170" t="s">
        <v>777</v>
      </c>
      <c r="B352" s="206">
        <v>8.9999999999999993E-3</v>
      </c>
      <c r="C352" t="s">
        <v>676</v>
      </c>
      <c r="D352" t="s">
        <v>122</v>
      </c>
      <c r="E352" t="s">
        <v>273</v>
      </c>
      <c r="F352" s="195">
        <v>42395.573738425926</v>
      </c>
    </row>
    <row r="353" spans="1:6" x14ac:dyDescent="0.35">
      <c r="A353" s="170" t="s">
        <v>481</v>
      </c>
      <c r="B353" s="206">
        <v>0.1</v>
      </c>
      <c r="C353" t="s">
        <v>477</v>
      </c>
      <c r="D353" t="s">
        <v>478</v>
      </c>
      <c r="E353" t="s">
        <v>273</v>
      </c>
      <c r="F353" s="195">
        <v>41620.479398148149</v>
      </c>
    </row>
    <row r="354" spans="1:6" x14ac:dyDescent="0.35">
      <c r="A354" s="170" t="s">
        <v>1172</v>
      </c>
      <c r="B354" s="206">
        <v>0.02</v>
      </c>
      <c r="C354" t="s">
        <v>1109</v>
      </c>
      <c r="D354" t="s">
        <v>123</v>
      </c>
      <c r="E354" t="s">
        <v>273</v>
      </c>
      <c r="F354" s="195">
        <v>42347.501400462963</v>
      </c>
    </row>
    <row r="355" spans="1:6" x14ac:dyDescent="0.35">
      <c r="A355" s="170" t="s">
        <v>778</v>
      </c>
      <c r="B355" s="206">
        <v>8.9999999999999993E-3</v>
      </c>
      <c r="C355" t="s">
        <v>676</v>
      </c>
      <c r="D355" t="s">
        <v>122</v>
      </c>
      <c r="E355" t="s">
        <v>273</v>
      </c>
      <c r="F355" s="195">
        <v>42395.573738425926</v>
      </c>
    </row>
    <row r="356" spans="1:6" x14ac:dyDescent="0.35">
      <c r="A356" s="170" t="s">
        <v>779</v>
      </c>
      <c r="B356" s="206">
        <v>8.9999999999999993E-3</v>
      </c>
      <c r="C356" t="s">
        <v>676</v>
      </c>
      <c r="D356" t="s">
        <v>122</v>
      </c>
      <c r="E356" t="s">
        <v>273</v>
      </c>
      <c r="F356" s="195">
        <v>42395.573738425926</v>
      </c>
    </row>
    <row r="357" spans="1:6" x14ac:dyDescent="0.35">
      <c r="A357" s="170" t="s">
        <v>780</v>
      </c>
      <c r="B357" s="206">
        <v>8.9999999999999993E-3</v>
      </c>
      <c r="C357" t="s">
        <v>676</v>
      </c>
      <c r="D357" t="s">
        <v>122</v>
      </c>
      <c r="E357" t="s">
        <v>273</v>
      </c>
      <c r="F357" s="195">
        <v>42395.573738425926</v>
      </c>
    </row>
    <row r="358" spans="1:6" x14ac:dyDescent="0.35">
      <c r="A358" s="170" t="s">
        <v>781</v>
      </c>
      <c r="B358" s="206">
        <v>8.9999999999999993E-3</v>
      </c>
      <c r="C358" t="s">
        <v>676</v>
      </c>
      <c r="D358" t="s">
        <v>122</v>
      </c>
      <c r="E358" t="s">
        <v>273</v>
      </c>
      <c r="F358" s="195">
        <v>42395.573738425926</v>
      </c>
    </row>
    <row r="359" spans="1:6" x14ac:dyDescent="0.35">
      <c r="A359" s="170" t="s">
        <v>1473</v>
      </c>
      <c r="B359" s="206">
        <v>0.1</v>
      </c>
      <c r="C359" t="s">
        <v>1459</v>
      </c>
      <c r="D359" t="s">
        <v>1460</v>
      </c>
      <c r="E359" t="s">
        <v>273</v>
      </c>
      <c r="F359" s="195">
        <v>43069.636192129627</v>
      </c>
    </row>
    <row r="360" spans="1:6" x14ac:dyDescent="0.35">
      <c r="A360" s="170" t="s">
        <v>782</v>
      </c>
      <c r="B360" s="206">
        <v>8.9999999999999993E-3</v>
      </c>
      <c r="C360" t="s">
        <v>676</v>
      </c>
      <c r="D360" t="s">
        <v>122</v>
      </c>
      <c r="E360" t="s">
        <v>273</v>
      </c>
      <c r="F360" s="195">
        <v>42395.573738425926</v>
      </c>
    </row>
    <row r="361" spans="1:6" x14ac:dyDescent="0.35">
      <c r="A361" s="170" t="s">
        <v>345</v>
      </c>
      <c r="B361" s="206">
        <v>0.01</v>
      </c>
      <c r="C361" t="s">
        <v>291</v>
      </c>
      <c r="D361" t="s">
        <v>121</v>
      </c>
      <c r="E361" t="s">
        <v>273</v>
      </c>
      <c r="F361" s="195">
        <v>43451.690671296295</v>
      </c>
    </row>
    <row r="362" spans="1:6" x14ac:dyDescent="0.35">
      <c r="A362" s="170" t="s">
        <v>783</v>
      </c>
      <c r="B362" s="206">
        <v>8.9999999999999993E-3</v>
      </c>
      <c r="C362" t="s">
        <v>676</v>
      </c>
      <c r="D362" t="s">
        <v>122</v>
      </c>
      <c r="E362" t="s">
        <v>273</v>
      </c>
      <c r="F362" s="195">
        <v>42395.573738425926</v>
      </c>
    </row>
    <row r="363" spans="1:6" x14ac:dyDescent="0.35">
      <c r="A363" s="170" t="s">
        <v>784</v>
      </c>
      <c r="B363" s="206">
        <v>8.9999999999999993E-3</v>
      </c>
      <c r="C363" t="s">
        <v>676</v>
      </c>
      <c r="D363" t="s">
        <v>122</v>
      </c>
      <c r="E363" t="s">
        <v>273</v>
      </c>
      <c r="F363" s="195">
        <v>42395.573738425926</v>
      </c>
    </row>
    <row r="364" spans="1:6" x14ac:dyDescent="0.35">
      <c r="A364" s="170" t="s">
        <v>1173</v>
      </c>
      <c r="B364" s="206">
        <v>0.02</v>
      </c>
      <c r="C364" t="s">
        <v>1109</v>
      </c>
      <c r="D364" t="s">
        <v>123</v>
      </c>
      <c r="E364" t="s">
        <v>273</v>
      </c>
      <c r="F364" s="195">
        <v>42347.501400462963</v>
      </c>
    </row>
    <row r="365" spans="1:6" x14ac:dyDescent="0.35">
      <c r="A365" s="170" t="s">
        <v>1174</v>
      </c>
      <c r="B365" s="206">
        <v>0.02</v>
      </c>
      <c r="C365" t="s">
        <v>1109</v>
      </c>
      <c r="D365" t="s">
        <v>123</v>
      </c>
      <c r="E365" t="s">
        <v>273</v>
      </c>
      <c r="F365" s="195">
        <v>42347.501400462963</v>
      </c>
    </row>
    <row r="366" spans="1:6" x14ac:dyDescent="0.35">
      <c r="A366" s="170" t="s">
        <v>1175</v>
      </c>
      <c r="B366" s="206">
        <v>0.02</v>
      </c>
      <c r="C366" t="s">
        <v>1109</v>
      </c>
      <c r="D366" t="s">
        <v>123</v>
      </c>
      <c r="E366" t="s">
        <v>273</v>
      </c>
      <c r="F366" s="195">
        <v>42347.501400462963</v>
      </c>
    </row>
    <row r="367" spans="1:6" x14ac:dyDescent="0.35">
      <c r="A367" s="170" t="s">
        <v>785</v>
      </c>
      <c r="B367" s="206">
        <v>8.9999999999999993E-3</v>
      </c>
      <c r="C367" t="s">
        <v>676</v>
      </c>
      <c r="D367" t="s">
        <v>122</v>
      </c>
      <c r="E367" t="s">
        <v>273</v>
      </c>
      <c r="F367" s="195">
        <v>42395.573738425926</v>
      </c>
    </row>
    <row r="368" spans="1:6" x14ac:dyDescent="0.35">
      <c r="A368" s="170" t="s">
        <v>346</v>
      </c>
      <c r="B368" s="206">
        <v>0.01</v>
      </c>
      <c r="C368" t="s">
        <v>291</v>
      </c>
      <c r="D368" t="s">
        <v>121</v>
      </c>
      <c r="E368" t="s">
        <v>273</v>
      </c>
      <c r="F368" s="195">
        <v>43451.690671296295</v>
      </c>
    </row>
    <row r="369" spans="1:6" x14ac:dyDescent="0.35">
      <c r="A369" s="170" t="s">
        <v>1736</v>
      </c>
      <c r="B369" s="206">
        <v>0.1</v>
      </c>
      <c r="C369" t="s">
        <v>1709</v>
      </c>
      <c r="D369" t="s">
        <v>1710</v>
      </c>
      <c r="E369" t="s">
        <v>273</v>
      </c>
      <c r="F369" s="195">
        <v>43664.676840277774</v>
      </c>
    </row>
    <row r="370" spans="1:6" x14ac:dyDescent="0.35">
      <c r="A370" s="170" t="s">
        <v>1176</v>
      </c>
      <c r="B370" s="206">
        <v>0.02</v>
      </c>
      <c r="C370" t="s">
        <v>1109</v>
      </c>
      <c r="D370" t="s">
        <v>123</v>
      </c>
      <c r="E370" t="s">
        <v>273</v>
      </c>
      <c r="F370" s="195">
        <v>42347.501400462963</v>
      </c>
    </row>
    <row r="371" spans="1:6" x14ac:dyDescent="0.35">
      <c r="A371" s="170" t="s">
        <v>786</v>
      </c>
      <c r="B371" s="206">
        <v>8.9999999999999993E-3</v>
      </c>
      <c r="C371" t="s">
        <v>676</v>
      </c>
      <c r="D371" t="s">
        <v>122</v>
      </c>
      <c r="E371" t="s">
        <v>273</v>
      </c>
      <c r="F371" s="195">
        <v>42395.573738425926</v>
      </c>
    </row>
    <row r="372" spans="1:6" x14ac:dyDescent="0.35">
      <c r="A372" s="170" t="s">
        <v>787</v>
      </c>
      <c r="B372" s="206">
        <v>8.9999999999999993E-3</v>
      </c>
      <c r="C372" t="s">
        <v>676</v>
      </c>
      <c r="D372" t="s">
        <v>122</v>
      </c>
      <c r="E372" t="s">
        <v>273</v>
      </c>
      <c r="F372" s="195">
        <v>42395.573738425926</v>
      </c>
    </row>
    <row r="373" spans="1:6" x14ac:dyDescent="0.35">
      <c r="A373" s="170" t="s">
        <v>347</v>
      </c>
      <c r="B373" s="206">
        <v>0.01</v>
      </c>
      <c r="C373" t="s">
        <v>291</v>
      </c>
      <c r="D373" t="s">
        <v>121</v>
      </c>
      <c r="E373" t="s">
        <v>273</v>
      </c>
      <c r="F373" s="195">
        <v>43451.690671296295</v>
      </c>
    </row>
    <row r="374" spans="1:6" x14ac:dyDescent="0.35">
      <c r="A374" s="170" t="s">
        <v>788</v>
      </c>
      <c r="B374" s="206">
        <v>8.9999999999999993E-3</v>
      </c>
      <c r="C374" t="s">
        <v>676</v>
      </c>
      <c r="D374" t="s">
        <v>122</v>
      </c>
      <c r="E374" t="s">
        <v>273</v>
      </c>
      <c r="F374" s="195">
        <v>42395.573738425926</v>
      </c>
    </row>
    <row r="375" spans="1:6" x14ac:dyDescent="0.35">
      <c r="A375" s="170" t="s">
        <v>789</v>
      </c>
      <c r="B375" s="206">
        <v>8.9999999999999993E-3</v>
      </c>
      <c r="C375" t="s">
        <v>676</v>
      </c>
      <c r="D375" t="s">
        <v>122</v>
      </c>
      <c r="E375" t="s">
        <v>273</v>
      </c>
      <c r="F375" s="195">
        <v>42395.573738425926</v>
      </c>
    </row>
    <row r="376" spans="1:6" x14ac:dyDescent="0.35">
      <c r="A376" s="170" t="s">
        <v>790</v>
      </c>
      <c r="B376" s="206">
        <v>8.9999999999999993E-3</v>
      </c>
      <c r="C376" t="s">
        <v>676</v>
      </c>
      <c r="D376" t="s">
        <v>122</v>
      </c>
      <c r="E376" t="s">
        <v>273</v>
      </c>
      <c r="F376" s="195">
        <v>42395.573738425926</v>
      </c>
    </row>
    <row r="377" spans="1:6" x14ac:dyDescent="0.35">
      <c r="A377" s="170" t="s">
        <v>791</v>
      </c>
      <c r="B377" s="206">
        <v>8.9999999999999993E-3</v>
      </c>
      <c r="C377" t="s">
        <v>676</v>
      </c>
      <c r="D377" t="s">
        <v>122</v>
      </c>
      <c r="E377" t="s">
        <v>273</v>
      </c>
      <c r="F377" s="195">
        <v>42395.573738425926</v>
      </c>
    </row>
    <row r="378" spans="1:6" x14ac:dyDescent="0.35">
      <c r="A378" s="170" t="s">
        <v>792</v>
      </c>
      <c r="B378" s="206">
        <v>8.9999999999999993E-3</v>
      </c>
      <c r="C378" t="s">
        <v>676</v>
      </c>
      <c r="D378" t="s">
        <v>122</v>
      </c>
      <c r="E378" t="s">
        <v>273</v>
      </c>
      <c r="F378" s="195">
        <v>42395.573738425926</v>
      </c>
    </row>
    <row r="379" spans="1:6" x14ac:dyDescent="0.35">
      <c r="A379" s="170" t="s">
        <v>793</v>
      </c>
      <c r="B379" s="206">
        <v>8.9999999999999993E-3</v>
      </c>
      <c r="C379" t="s">
        <v>676</v>
      </c>
      <c r="D379" t="s">
        <v>122</v>
      </c>
      <c r="E379" t="s">
        <v>273</v>
      </c>
      <c r="F379" s="195">
        <v>42395.573738425926</v>
      </c>
    </row>
    <row r="380" spans="1:6" x14ac:dyDescent="0.35">
      <c r="A380" s="170" t="s">
        <v>1177</v>
      </c>
      <c r="B380" s="206">
        <v>0.02</v>
      </c>
      <c r="C380" t="s">
        <v>1109</v>
      </c>
      <c r="D380" t="s">
        <v>123</v>
      </c>
      <c r="E380" t="s">
        <v>273</v>
      </c>
      <c r="F380" s="195">
        <v>42347.501400462963</v>
      </c>
    </row>
    <row r="381" spans="1:6" x14ac:dyDescent="0.35">
      <c r="A381" s="170" t="s">
        <v>794</v>
      </c>
      <c r="B381" s="206">
        <v>8.9999999999999993E-3</v>
      </c>
      <c r="C381" t="s">
        <v>676</v>
      </c>
      <c r="D381" t="s">
        <v>122</v>
      </c>
      <c r="E381" t="s">
        <v>273</v>
      </c>
      <c r="F381" s="195">
        <v>42395.573738425926</v>
      </c>
    </row>
    <row r="382" spans="1:6" x14ac:dyDescent="0.35">
      <c r="A382" s="170" t="s">
        <v>1178</v>
      </c>
      <c r="B382" s="206">
        <v>0.02</v>
      </c>
      <c r="C382" t="s">
        <v>1109</v>
      </c>
      <c r="D382" t="s">
        <v>123</v>
      </c>
      <c r="E382" t="s">
        <v>273</v>
      </c>
      <c r="F382" s="195">
        <v>42347.501400462963</v>
      </c>
    </row>
    <row r="383" spans="1:6" x14ac:dyDescent="0.35">
      <c r="A383" s="170" t="s">
        <v>795</v>
      </c>
      <c r="B383" s="206">
        <v>8.9999999999999993E-3</v>
      </c>
      <c r="C383" t="s">
        <v>676</v>
      </c>
      <c r="D383" t="s">
        <v>122</v>
      </c>
      <c r="E383" t="s">
        <v>273</v>
      </c>
      <c r="F383" s="195">
        <v>42395.573738425926</v>
      </c>
    </row>
    <row r="384" spans="1:6" x14ac:dyDescent="0.35">
      <c r="A384" s="170" t="s">
        <v>348</v>
      </c>
      <c r="B384" s="206">
        <v>0.01</v>
      </c>
      <c r="C384" t="s">
        <v>291</v>
      </c>
      <c r="D384" t="s">
        <v>121</v>
      </c>
      <c r="E384" t="s">
        <v>273</v>
      </c>
      <c r="F384" s="195">
        <v>43451.690671296295</v>
      </c>
    </row>
    <row r="385" spans="1:6" x14ac:dyDescent="0.35">
      <c r="A385" s="170" t="s">
        <v>796</v>
      </c>
      <c r="B385" s="206">
        <v>8.9999999999999993E-3</v>
      </c>
      <c r="C385" t="s">
        <v>676</v>
      </c>
      <c r="D385" t="s">
        <v>122</v>
      </c>
      <c r="E385" t="s">
        <v>273</v>
      </c>
      <c r="F385" s="195">
        <v>42395.573738425926</v>
      </c>
    </row>
    <row r="386" spans="1:6" x14ac:dyDescent="0.35">
      <c r="A386" s="170" t="s">
        <v>349</v>
      </c>
      <c r="B386" s="206">
        <v>0.01</v>
      </c>
      <c r="C386" t="s">
        <v>291</v>
      </c>
      <c r="D386" t="s">
        <v>121</v>
      </c>
      <c r="E386" t="s">
        <v>273</v>
      </c>
      <c r="F386" s="195">
        <v>43451.690671296295</v>
      </c>
    </row>
    <row r="387" spans="1:6" x14ac:dyDescent="0.35">
      <c r="A387" s="170" t="s">
        <v>797</v>
      </c>
      <c r="B387" s="206">
        <v>8.9999999999999993E-3</v>
      </c>
      <c r="C387" t="s">
        <v>676</v>
      </c>
      <c r="D387" t="s">
        <v>122</v>
      </c>
      <c r="E387" t="s">
        <v>273</v>
      </c>
      <c r="F387" s="195">
        <v>42395.573738425926</v>
      </c>
    </row>
    <row r="388" spans="1:6" x14ac:dyDescent="0.35">
      <c r="A388" s="170" t="s">
        <v>798</v>
      </c>
      <c r="B388" s="206">
        <v>8.9999999999999993E-3</v>
      </c>
      <c r="C388" t="s">
        <v>676</v>
      </c>
      <c r="D388" t="s">
        <v>122</v>
      </c>
      <c r="E388" t="s">
        <v>273</v>
      </c>
      <c r="F388" s="195">
        <v>42395.573738425926</v>
      </c>
    </row>
    <row r="389" spans="1:6" x14ac:dyDescent="0.35">
      <c r="A389" s="170" t="s">
        <v>394</v>
      </c>
      <c r="B389" s="206">
        <v>0.1</v>
      </c>
      <c r="C389" t="s">
        <v>387</v>
      </c>
      <c r="D389" t="s">
        <v>388</v>
      </c>
      <c r="E389" t="s">
        <v>273</v>
      </c>
      <c r="F389" s="195">
        <v>41620.478402777779</v>
      </c>
    </row>
    <row r="390" spans="1:6" x14ac:dyDescent="0.35">
      <c r="A390" s="170" t="s">
        <v>1179</v>
      </c>
      <c r="B390" s="206">
        <v>0.02</v>
      </c>
      <c r="C390" t="s">
        <v>1109</v>
      </c>
      <c r="D390" t="s">
        <v>123</v>
      </c>
      <c r="E390" t="s">
        <v>273</v>
      </c>
      <c r="F390" s="195">
        <v>42347.501400462963</v>
      </c>
    </row>
    <row r="391" spans="1:6" x14ac:dyDescent="0.35">
      <c r="A391" s="170" t="s">
        <v>799</v>
      </c>
      <c r="B391" s="206">
        <v>8.9999999999999993E-3</v>
      </c>
      <c r="C391" t="s">
        <v>676</v>
      </c>
      <c r="D391" t="s">
        <v>122</v>
      </c>
      <c r="E391" t="s">
        <v>273</v>
      </c>
      <c r="F391" s="195">
        <v>42395.573738425926</v>
      </c>
    </row>
    <row r="392" spans="1:6" x14ac:dyDescent="0.35">
      <c r="A392" s="170" t="s">
        <v>350</v>
      </c>
      <c r="B392" s="206">
        <v>0.01</v>
      </c>
      <c r="C392" t="s">
        <v>291</v>
      </c>
      <c r="D392" t="s">
        <v>121</v>
      </c>
      <c r="E392" t="s">
        <v>273</v>
      </c>
      <c r="F392" s="195">
        <v>43451.690671296295</v>
      </c>
    </row>
    <row r="393" spans="1:6" x14ac:dyDescent="0.35">
      <c r="A393" s="170" t="s">
        <v>800</v>
      </c>
      <c r="B393" s="206">
        <v>8.9999999999999993E-3</v>
      </c>
      <c r="C393" t="s">
        <v>676</v>
      </c>
      <c r="D393" t="s">
        <v>122</v>
      </c>
      <c r="E393" t="s">
        <v>273</v>
      </c>
      <c r="F393" s="195">
        <v>42395.573738425926</v>
      </c>
    </row>
    <row r="394" spans="1:6" x14ac:dyDescent="0.35">
      <c r="A394" s="170" t="s">
        <v>1369</v>
      </c>
      <c r="B394" s="206">
        <v>0.1</v>
      </c>
      <c r="C394" t="s">
        <v>1365</v>
      </c>
      <c r="D394" t="s">
        <v>1366</v>
      </c>
      <c r="E394" t="s">
        <v>273</v>
      </c>
      <c r="F394" s="195">
        <v>43850.636631944442</v>
      </c>
    </row>
    <row r="395" spans="1:6" x14ac:dyDescent="0.35">
      <c r="A395" s="170" t="s">
        <v>1370</v>
      </c>
      <c r="B395" s="206">
        <v>0.1</v>
      </c>
      <c r="C395" t="s">
        <v>1365</v>
      </c>
      <c r="D395" t="s">
        <v>1366</v>
      </c>
      <c r="E395" t="s">
        <v>273</v>
      </c>
      <c r="F395" s="195">
        <v>43850.636631944442</v>
      </c>
    </row>
    <row r="396" spans="1:6" x14ac:dyDescent="0.35">
      <c r="A396" s="170" t="s">
        <v>801</v>
      </c>
      <c r="B396" s="206">
        <v>8.9999999999999993E-3</v>
      </c>
      <c r="C396" t="s">
        <v>676</v>
      </c>
      <c r="D396" t="s">
        <v>122</v>
      </c>
      <c r="E396" t="s">
        <v>273</v>
      </c>
      <c r="F396" s="195">
        <v>42395.573738425926</v>
      </c>
    </row>
    <row r="397" spans="1:6" x14ac:dyDescent="0.35">
      <c r="A397" s="170" t="s">
        <v>572</v>
      </c>
      <c r="B397" s="206">
        <v>0.1</v>
      </c>
      <c r="C397" t="s">
        <v>536</v>
      </c>
      <c r="D397" t="s">
        <v>537</v>
      </c>
      <c r="E397" t="s">
        <v>273</v>
      </c>
      <c r="F397" s="195">
        <v>41620.491724537038</v>
      </c>
    </row>
    <row r="398" spans="1:6" x14ac:dyDescent="0.35">
      <c r="A398" s="170" t="s">
        <v>1180</v>
      </c>
      <c r="B398" s="206">
        <v>0.02</v>
      </c>
      <c r="C398" t="s">
        <v>1109</v>
      </c>
      <c r="D398" t="s">
        <v>123</v>
      </c>
      <c r="E398" t="s">
        <v>273</v>
      </c>
      <c r="F398" s="195">
        <v>42347.501400462963</v>
      </c>
    </row>
    <row r="399" spans="1:6" x14ac:dyDescent="0.35">
      <c r="A399" s="170" t="s">
        <v>1737</v>
      </c>
      <c r="B399" s="206">
        <v>0.1</v>
      </c>
      <c r="C399" t="s">
        <v>1706</v>
      </c>
      <c r="D399" t="s">
        <v>1707</v>
      </c>
      <c r="E399" t="s">
        <v>273</v>
      </c>
      <c r="F399" s="195">
        <v>43664.69363425926</v>
      </c>
    </row>
    <row r="400" spans="1:6" x14ac:dyDescent="0.35">
      <c r="A400" s="170" t="s">
        <v>1439</v>
      </c>
      <c r="B400" s="206">
        <v>5.0000000000000001E-3</v>
      </c>
      <c r="C400" t="s">
        <v>1431</v>
      </c>
      <c r="D400" t="s">
        <v>1432</v>
      </c>
      <c r="E400" t="s">
        <v>273</v>
      </c>
      <c r="F400" s="195">
        <v>42341.680462962962</v>
      </c>
    </row>
    <row r="401" spans="1:6" x14ac:dyDescent="0.35">
      <c r="A401" s="170" t="s">
        <v>802</v>
      </c>
      <c r="B401" s="206">
        <v>8.9999999999999993E-3</v>
      </c>
      <c r="C401" t="s">
        <v>676</v>
      </c>
      <c r="D401" t="s">
        <v>122</v>
      </c>
      <c r="E401" t="s">
        <v>273</v>
      </c>
      <c r="F401" s="195">
        <v>42395.573738425926</v>
      </c>
    </row>
    <row r="402" spans="1:6" x14ac:dyDescent="0.35">
      <c r="A402" s="170" t="s">
        <v>803</v>
      </c>
      <c r="B402" s="206">
        <v>8.9999999999999993E-3</v>
      </c>
      <c r="C402" t="s">
        <v>676</v>
      </c>
      <c r="D402" t="s">
        <v>122</v>
      </c>
      <c r="E402" t="s">
        <v>273</v>
      </c>
      <c r="F402" s="195">
        <v>42395.573738425926</v>
      </c>
    </row>
    <row r="403" spans="1:6" x14ac:dyDescent="0.35">
      <c r="A403" s="170" t="s">
        <v>1323</v>
      </c>
      <c r="B403" s="206">
        <v>0.1</v>
      </c>
      <c r="C403" t="s">
        <v>1324</v>
      </c>
      <c r="D403" t="s">
        <v>1325</v>
      </c>
      <c r="E403" t="s">
        <v>273</v>
      </c>
      <c r="F403" s="195">
        <v>42347.582094907404</v>
      </c>
    </row>
    <row r="404" spans="1:6" x14ac:dyDescent="0.35">
      <c r="A404" s="170" t="s">
        <v>351</v>
      </c>
      <c r="B404" s="206">
        <v>0.01</v>
      </c>
      <c r="C404" t="s">
        <v>291</v>
      </c>
      <c r="D404" t="s">
        <v>121</v>
      </c>
      <c r="E404" t="s">
        <v>273</v>
      </c>
      <c r="F404" s="195">
        <v>43451.690671296295</v>
      </c>
    </row>
    <row r="405" spans="1:6" x14ac:dyDescent="0.35">
      <c r="A405" s="170" t="s">
        <v>352</v>
      </c>
      <c r="B405" s="206">
        <v>0.01</v>
      </c>
      <c r="C405" t="s">
        <v>291</v>
      </c>
      <c r="D405" t="s">
        <v>121</v>
      </c>
      <c r="E405" t="s">
        <v>273</v>
      </c>
      <c r="F405" s="195">
        <v>43451.690671296295</v>
      </c>
    </row>
    <row r="406" spans="1:6" x14ac:dyDescent="0.35">
      <c r="A406" s="170" t="s">
        <v>804</v>
      </c>
      <c r="B406" s="206">
        <v>8.9999999999999993E-3</v>
      </c>
      <c r="C406" t="s">
        <v>676</v>
      </c>
      <c r="D406" t="s">
        <v>122</v>
      </c>
      <c r="E406" t="s">
        <v>273</v>
      </c>
      <c r="F406" s="195">
        <v>42395.573738425926</v>
      </c>
    </row>
    <row r="407" spans="1:6" x14ac:dyDescent="0.35">
      <c r="A407" s="170" t="s">
        <v>805</v>
      </c>
      <c r="B407" s="206">
        <v>8.9999999999999993E-3</v>
      </c>
      <c r="C407" t="s">
        <v>676</v>
      </c>
      <c r="D407" t="s">
        <v>122</v>
      </c>
      <c r="E407" t="s">
        <v>273</v>
      </c>
      <c r="F407" s="195">
        <v>42395.573738425926</v>
      </c>
    </row>
    <row r="408" spans="1:6" x14ac:dyDescent="0.35">
      <c r="A408" s="170" t="s">
        <v>353</v>
      </c>
      <c r="B408" s="206">
        <v>0.01</v>
      </c>
      <c r="C408" t="s">
        <v>291</v>
      </c>
      <c r="D408" t="s">
        <v>121</v>
      </c>
      <c r="E408" t="s">
        <v>273</v>
      </c>
      <c r="F408" s="195">
        <v>43451.690671296295</v>
      </c>
    </row>
    <row r="409" spans="1:6" x14ac:dyDescent="0.35">
      <c r="A409" s="170" t="s">
        <v>573</v>
      </c>
      <c r="B409" s="206">
        <v>0.1</v>
      </c>
      <c r="C409" t="s">
        <v>536</v>
      </c>
      <c r="D409" t="s">
        <v>537</v>
      </c>
      <c r="E409" t="s">
        <v>273</v>
      </c>
      <c r="F409" s="195">
        <v>41620.491724537038</v>
      </c>
    </row>
    <row r="410" spans="1:6" x14ac:dyDescent="0.35">
      <c r="A410" s="170" t="s">
        <v>806</v>
      </c>
      <c r="B410" s="206">
        <v>8.9999999999999993E-3</v>
      </c>
      <c r="C410" t="s">
        <v>676</v>
      </c>
      <c r="D410" t="s">
        <v>122</v>
      </c>
      <c r="E410" t="s">
        <v>273</v>
      </c>
      <c r="F410" s="195">
        <v>42395.573738425926</v>
      </c>
    </row>
    <row r="411" spans="1:6" x14ac:dyDescent="0.35">
      <c r="A411" s="170" t="s">
        <v>807</v>
      </c>
      <c r="B411" s="206">
        <v>8.9999999999999993E-3</v>
      </c>
      <c r="C411" t="s">
        <v>676</v>
      </c>
      <c r="D411" t="s">
        <v>122</v>
      </c>
      <c r="E411" t="s">
        <v>273</v>
      </c>
      <c r="F411" s="195">
        <v>42395.573738425926</v>
      </c>
    </row>
    <row r="412" spans="1:6" x14ac:dyDescent="0.35">
      <c r="A412" s="170" t="s">
        <v>430</v>
      </c>
      <c r="B412" s="206">
        <v>0.1</v>
      </c>
      <c r="C412" t="s">
        <v>427</v>
      </c>
      <c r="D412" t="s">
        <v>428</v>
      </c>
      <c r="E412" t="s">
        <v>273</v>
      </c>
      <c r="F412" s="195">
        <v>41241.558842592596</v>
      </c>
    </row>
    <row r="413" spans="1:6" x14ac:dyDescent="0.35">
      <c r="A413" s="170" t="s">
        <v>808</v>
      </c>
      <c r="B413" s="206">
        <v>8.9999999999999993E-3</v>
      </c>
      <c r="C413" t="s">
        <v>676</v>
      </c>
      <c r="D413" t="s">
        <v>122</v>
      </c>
      <c r="E413" t="s">
        <v>273</v>
      </c>
      <c r="F413" s="195">
        <v>42395.573738425926</v>
      </c>
    </row>
    <row r="414" spans="1:6" x14ac:dyDescent="0.35">
      <c r="A414" s="170" t="s">
        <v>809</v>
      </c>
      <c r="B414" s="206">
        <v>8.9999999999999993E-3</v>
      </c>
      <c r="C414" t="s">
        <v>676</v>
      </c>
      <c r="D414" t="s">
        <v>122</v>
      </c>
      <c r="E414" t="s">
        <v>273</v>
      </c>
      <c r="F414" s="195">
        <v>42395.573738425926</v>
      </c>
    </row>
    <row r="415" spans="1:6" x14ac:dyDescent="0.35">
      <c r="A415" s="170" t="s">
        <v>810</v>
      </c>
      <c r="B415" s="206">
        <v>8.9999999999999993E-3</v>
      </c>
      <c r="C415" t="s">
        <v>676</v>
      </c>
      <c r="D415" t="s">
        <v>122</v>
      </c>
      <c r="E415" t="s">
        <v>273</v>
      </c>
      <c r="F415" s="195">
        <v>42395.573738425926</v>
      </c>
    </row>
    <row r="416" spans="1:6" x14ac:dyDescent="0.35">
      <c r="A416" s="170" t="s">
        <v>811</v>
      </c>
      <c r="B416" s="206">
        <v>8.9999999999999993E-3</v>
      </c>
      <c r="C416" t="s">
        <v>676</v>
      </c>
      <c r="D416" t="s">
        <v>122</v>
      </c>
      <c r="E416" t="s">
        <v>273</v>
      </c>
      <c r="F416" s="195">
        <v>42395.573738425926</v>
      </c>
    </row>
    <row r="417" spans="1:6" x14ac:dyDescent="0.35">
      <c r="A417" s="170" t="s">
        <v>812</v>
      </c>
      <c r="B417" s="206">
        <v>8.9999999999999993E-3</v>
      </c>
      <c r="C417" t="s">
        <v>676</v>
      </c>
      <c r="D417" t="s">
        <v>122</v>
      </c>
      <c r="E417" t="s">
        <v>273</v>
      </c>
      <c r="F417" s="195">
        <v>42395.573738425926</v>
      </c>
    </row>
    <row r="418" spans="1:6" x14ac:dyDescent="0.35">
      <c r="A418" s="170" t="s">
        <v>1371</v>
      </c>
      <c r="B418" s="206">
        <v>0.1</v>
      </c>
      <c r="C418" t="s">
        <v>1365</v>
      </c>
      <c r="D418" t="s">
        <v>1366</v>
      </c>
      <c r="E418" t="s">
        <v>273</v>
      </c>
      <c r="F418" s="195">
        <v>43850.636631944442</v>
      </c>
    </row>
    <row r="419" spans="1:6" x14ac:dyDescent="0.35">
      <c r="A419" s="170" t="s">
        <v>1372</v>
      </c>
      <c r="B419" s="206">
        <v>0.1</v>
      </c>
      <c r="C419" t="s">
        <v>1365</v>
      </c>
      <c r="D419" t="s">
        <v>1366</v>
      </c>
      <c r="E419" t="s">
        <v>273</v>
      </c>
      <c r="F419" s="195">
        <v>43850.636631944442</v>
      </c>
    </row>
    <row r="420" spans="1:6" x14ac:dyDescent="0.35">
      <c r="A420" s="170" t="s">
        <v>1326</v>
      </c>
      <c r="B420" s="206">
        <v>0.1</v>
      </c>
      <c r="C420" t="s">
        <v>1324</v>
      </c>
      <c r="D420" t="s">
        <v>1325</v>
      </c>
      <c r="E420" t="s">
        <v>273</v>
      </c>
      <c r="F420" s="195">
        <v>42347.582094907404</v>
      </c>
    </row>
    <row r="421" spans="1:6" x14ac:dyDescent="0.35">
      <c r="A421" s="170" t="s">
        <v>1738</v>
      </c>
      <c r="B421" s="206">
        <v>0.1</v>
      </c>
      <c r="C421" t="s">
        <v>1709</v>
      </c>
      <c r="D421" t="s">
        <v>1710</v>
      </c>
      <c r="E421" t="s">
        <v>273</v>
      </c>
      <c r="F421" s="195">
        <v>43664.676840277774</v>
      </c>
    </row>
    <row r="422" spans="1:6" x14ac:dyDescent="0.35">
      <c r="A422" s="170" t="s">
        <v>1739</v>
      </c>
      <c r="B422" s="206">
        <v>0.1</v>
      </c>
      <c r="C422" t="s">
        <v>1706</v>
      </c>
      <c r="D422" t="s">
        <v>1707</v>
      </c>
      <c r="E422" t="s">
        <v>273</v>
      </c>
      <c r="F422" s="195">
        <v>43664.69363425926</v>
      </c>
    </row>
    <row r="423" spans="1:6" x14ac:dyDescent="0.35">
      <c r="A423" s="170" t="s">
        <v>1373</v>
      </c>
      <c r="B423" s="206">
        <v>0.1</v>
      </c>
      <c r="C423" t="s">
        <v>1365</v>
      </c>
      <c r="D423" t="s">
        <v>1366</v>
      </c>
      <c r="E423" t="s">
        <v>273</v>
      </c>
      <c r="F423" s="195">
        <v>43850.636631944442</v>
      </c>
    </row>
    <row r="424" spans="1:6" x14ac:dyDescent="0.35">
      <c r="A424" s="170" t="s">
        <v>1181</v>
      </c>
      <c r="B424" s="206">
        <v>0.02</v>
      </c>
      <c r="C424" t="s">
        <v>1109</v>
      </c>
      <c r="D424" t="s">
        <v>123</v>
      </c>
      <c r="E424" t="s">
        <v>273</v>
      </c>
      <c r="F424" s="195">
        <v>42347.501400462963</v>
      </c>
    </row>
    <row r="425" spans="1:6" x14ac:dyDescent="0.35">
      <c r="A425" s="170" t="s">
        <v>482</v>
      </c>
      <c r="B425" s="206">
        <v>0.1</v>
      </c>
      <c r="C425" t="s">
        <v>477</v>
      </c>
      <c r="D425" t="s">
        <v>478</v>
      </c>
      <c r="E425" t="s">
        <v>273</v>
      </c>
      <c r="F425" s="195">
        <v>41620.479398148149</v>
      </c>
    </row>
    <row r="426" spans="1:6" x14ac:dyDescent="0.35">
      <c r="A426" s="170" t="s">
        <v>813</v>
      </c>
      <c r="B426" s="206">
        <v>8.9999999999999993E-3</v>
      </c>
      <c r="C426" t="s">
        <v>676</v>
      </c>
      <c r="D426" t="s">
        <v>122</v>
      </c>
      <c r="E426" t="s">
        <v>273</v>
      </c>
      <c r="F426" s="195">
        <v>42395.573738425926</v>
      </c>
    </row>
    <row r="427" spans="1:6" x14ac:dyDescent="0.35">
      <c r="A427" s="170" t="s">
        <v>1474</v>
      </c>
      <c r="B427" s="206">
        <v>0.1</v>
      </c>
      <c r="C427" t="s">
        <v>1459</v>
      </c>
      <c r="D427" t="s">
        <v>1460</v>
      </c>
      <c r="E427" t="s">
        <v>273</v>
      </c>
      <c r="F427" s="195">
        <v>43069.636192129627</v>
      </c>
    </row>
    <row r="428" spans="1:6" x14ac:dyDescent="0.35">
      <c r="A428" s="170" t="s">
        <v>653</v>
      </c>
      <c r="B428" s="206">
        <v>0.1</v>
      </c>
      <c r="C428" t="s">
        <v>651</v>
      </c>
      <c r="D428" t="s">
        <v>652</v>
      </c>
      <c r="E428" t="s">
        <v>273</v>
      </c>
      <c r="F428" s="195">
        <v>42341.656828703701</v>
      </c>
    </row>
    <row r="429" spans="1:6" x14ac:dyDescent="0.35">
      <c r="A429" s="170" t="s">
        <v>1182</v>
      </c>
      <c r="B429" s="206">
        <v>0.02</v>
      </c>
      <c r="C429" t="s">
        <v>1109</v>
      </c>
      <c r="D429" t="s">
        <v>123</v>
      </c>
      <c r="E429" t="s">
        <v>273</v>
      </c>
      <c r="F429" s="195">
        <v>42347.501400462963</v>
      </c>
    </row>
    <row r="430" spans="1:6" x14ac:dyDescent="0.35">
      <c r="A430" s="170" t="s">
        <v>1347</v>
      </c>
      <c r="B430" s="206">
        <v>0.1</v>
      </c>
      <c r="C430" t="s">
        <v>1342</v>
      </c>
      <c r="D430" t="s">
        <v>1343</v>
      </c>
      <c r="E430" t="s">
        <v>273</v>
      </c>
      <c r="F430" s="195">
        <v>42719.664039351854</v>
      </c>
    </row>
    <row r="431" spans="1:6" x14ac:dyDescent="0.35">
      <c r="A431" s="170" t="s">
        <v>1740</v>
      </c>
      <c r="B431" s="206">
        <v>0.1</v>
      </c>
      <c r="C431" t="s">
        <v>1706</v>
      </c>
      <c r="D431" t="s">
        <v>1707</v>
      </c>
      <c r="E431" t="s">
        <v>273</v>
      </c>
      <c r="F431" s="195">
        <v>43664.69363425926</v>
      </c>
    </row>
    <row r="432" spans="1:6" x14ac:dyDescent="0.35">
      <c r="A432" s="170" t="s">
        <v>1475</v>
      </c>
      <c r="B432" s="206">
        <v>0.1</v>
      </c>
      <c r="C432" t="s">
        <v>1459</v>
      </c>
      <c r="D432" t="s">
        <v>1460</v>
      </c>
      <c r="E432" t="s">
        <v>273</v>
      </c>
      <c r="F432" s="195">
        <v>43069.636192129627</v>
      </c>
    </row>
    <row r="433" spans="1:6" x14ac:dyDescent="0.35">
      <c r="A433" s="170" t="s">
        <v>1476</v>
      </c>
      <c r="B433" s="206">
        <v>0.1</v>
      </c>
      <c r="C433" t="s">
        <v>1459</v>
      </c>
      <c r="D433" t="s">
        <v>1460</v>
      </c>
      <c r="E433" t="s">
        <v>273</v>
      </c>
      <c r="F433" s="195">
        <v>43069.636192129627</v>
      </c>
    </row>
    <row r="434" spans="1:6" x14ac:dyDescent="0.35">
      <c r="A434" s="170" t="s">
        <v>574</v>
      </c>
      <c r="B434" s="206">
        <v>0.1</v>
      </c>
      <c r="C434" t="s">
        <v>536</v>
      </c>
      <c r="D434" t="s">
        <v>537</v>
      </c>
      <c r="E434" t="s">
        <v>273</v>
      </c>
      <c r="F434" s="195">
        <v>41620.491724537038</v>
      </c>
    </row>
    <row r="435" spans="1:6" x14ac:dyDescent="0.35">
      <c r="A435" s="170" t="s">
        <v>1569</v>
      </c>
      <c r="B435" s="206">
        <v>8.9999999999999993E-3</v>
      </c>
      <c r="C435" t="s">
        <v>1562</v>
      </c>
      <c r="D435" t="s">
        <v>1563</v>
      </c>
      <c r="E435" t="s">
        <v>273</v>
      </c>
      <c r="F435" s="195">
        <v>43069.642013888886</v>
      </c>
    </row>
    <row r="436" spans="1:6" x14ac:dyDescent="0.35">
      <c r="A436" s="170" t="s">
        <v>466</v>
      </c>
      <c r="B436" s="206">
        <v>0.1</v>
      </c>
      <c r="C436" t="s">
        <v>453</v>
      </c>
      <c r="D436" t="s">
        <v>454</v>
      </c>
      <c r="E436" t="s">
        <v>273</v>
      </c>
      <c r="F436" s="195">
        <v>43672.410798611112</v>
      </c>
    </row>
    <row r="437" spans="1:6" x14ac:dyDescent="0.35">
      <c r="A437" s="170" t="s">
        <v>814</v>
      </c>
      <c r="B437" s="206">
        <v>8.9999999999999993E-3</v>
      </c>
      <c r="C437" t="s">
        <v>676</v>
      </c>
      <c r="D437" t="s">
        <v>122</v>
      </c>
      <c r="E437" t="s">
        <v>273</v>
      </c>
      <c r="F437" s="195">
        <v>42395.573738425926</v>
      </c>
    </row>
    <row r="438" spans="1:6" x14ac:dyDescent="0.35">
      <c r="A438" s="170" t="s">
        <v>483</v>
      </c>
      <c r="B438" s="206">
        <v>0.1</v>
      </c>
      <c r="C438" t="s">
        <v>477</v>
      </c>
      <c r="D438" t="s">
        <v>478</v>
      </c>
      <c r="E438" t="s">
        <v>273</v>
      </c>
      <c r="F438" s="195">
        <v>41620.479398148149</v>
      </c>
    </row>
    <row r="439" spans="1:6" x14ac:dyDescent="0.35">
      <c r="A439" s="170" t="s">
        <v>484</v>
      </c>
      <c r="B439" s="206">
        <v>0.1</v>
      </c>
      <c r="C439" t="s">
        <v>477</v>
      </c>
      <c r="D439" t="s">
        <v>478</v>
      </c>
      <c r="E439" t="s">
        <v>273</v>
      </c>
      <c r="F439" s="195">
        <v>41620.479398148149</v>
      </c>
    </row>
    <row r="440" spans="1:6" x14ac:dyDescent="0.35">
      <c r="A440" s="170" t="s">
        <v>1183</v>
      </c>
      <c r="B440" s="206">
        <v>0.02</v>
      </c>
      <c r="C440" t="s">
        <v>1109</v>
      </c>
      <c r="D440" t="s">
        <v>123</v>
      </c>
      <c r="E440" t="s">
        <v>273</v>
      </c>
      <c r="F440" s="195">
        <v>42347.501400462963</v>
      </c>
    </row>
    <row r="441" spans="1:6" x14ac:dyDescent="0.35">
      <c r="A441" s="170" t="s">
        <v>815</v>
      </c>
      <c r="B441" s="206">
        <v>8.9999999999999993E-3</v>
      </c>
      <c r="C441" t="s">
        <v>676</v>
      </c>
      <c r="D441" t="s">
        <v>122</v>
      </c>
      <c r="E441" t="s">
        <v>273</v>
      </c>
      <c r="F441" s="195">
        <v>42395.573738425926</v>
      </c>
    </row>
    <row r="442" spans="1:6" x14ac:dyDescent="0.35">
      <c r="A442" s="170" t="s">
        <v>1184</v>
      </c>
      <c r="B442" s="206">
        <v>0.02</v>
      </c>
      <c r="C442" t="s">
        <v>1109</v>
      </c>
      <c r="D442" t="s">
        <v>123</v>
      </c>
      <c r="E442" t="s">
        <v>273</v>
      </c>
      <c r="F442" s="195">
        <v>42347.501400462963</v>
      </c>
    </row>
    <row r="443" spans="1:6" x14ac:dyDescent="0.35">
      <c r="A443" s="170" t="s">
        <v>1185</v>
      </c>
      <c r="B443" s="206">
        <v>0.02</v>
      </c>
      <c r="C443" t="s">
        <v>1109</v>
      </c>
      <c r="D443" t="s">
        <v>123</v>
      </c>
      <c r="E443" t="s">
        <v>273</v>
      </c>
      <c r="F443" s="195">
        <v>42347.501400462963</v>
      </c>
    </row>
    <row r="444" spans="1:6" x14ac:dyDescent="0.35">
      <c r="A444" s="170" t="s">
        <v>816</v>
      </c>
      <c r="B444" s="206">
        <v>8.9999999999999993E-3</v>
      </c>
      <c r="C444" t="s">
        <v>676</v>
      </c>
      <c r="D444" t="s">
        <v>122</v>
      </c>
      <c r="E444" t="s">
        <v>273</v>
      </c>
      <c r="F444" s="195">
        <v>42395.573738425926</v>
      </c>
    </row>
    <row r="445" spans="1:6" x14ac:dyDescent="0.35">
      <c r="A445" s="170" t="s">
        <v>485</v>
      </c>
      <c r="B445" s="206">
        <v>0.1</v>
      </c>
      <c r="C445" t="s">
        <v>477</v>
      </c>
      <c r="D445" t="s">
        <v>478</v>
      </c>
      <c r="E445" t="s">
        <v>273</v>
      </c>
      <c r="F445" s="195">
        <v>41620.479398148149</v>
      </c>
    </row>
    <row r="446" spans="1:6" x14ac:dyDescent="0.35">
      <c r="A446" s="170" t="s">
        <v>1477</v>
      </c>
      <c r="B446" s="206">
        <v>0.1</v>
      </c>
      <c r="C446" t="s">
        <v>1459</v>
      </c>
      <c r="D446" t="s">
        <v>1460</v>
      </c>
      <c r="E446" t="s">
        <v>273</v>
      </c>
      <c r="F446" s="195">
        <v>43069.636192129627</v>
      </c>
    </row>
    <row r="447" spans="1:6" x14ac:dyDescent="0.35">
      <c r="A447" s="170" t="s">
        <v>817</v>
      </c>
      <c r="B447" s="206">
        <v>8.9999999999999993E-3</v>
      </c>
      <c r="C447" t="s">
        <v>676</v>
      </c>
      <c r="D447" t="s">
        <v>122</v>
      </c>
      <c r="E447" t="s">
        <v>273</v>
      </c>
      <c r="F447" s="195">
        <v>42395.573738425926</v>
      </c>
    </row>
    <row r="448" spans="1:6" x14ac:dyDescent="0.35">
      <c r="A448" s="170" t="s">
        <v>818</v>
      </c>
      <c r="B448" s="206">
        <v>8.9999999999999993E-3</v>
      </c>
      <c r="C448" t="s">
        <v>676</v>
      </c>
      <c r="D448" t="s">
        <v>122</v>
      </c>
      <c r="E448" t="s">
        <v>273</v>
      </c>
      <c r="F448" s="195">
        <v>42395.573738425926</v>
      </c>
    </row>
    <row r="449" spans="1:6" x14ac:dyDescent="0.35">
      <c r="A449" s="170" t="s">
        <v>354</v>
      </c>
      <c r="B449" s="206">
        <v>0.01</v>
      </c>
      <c r="C449" t="s">
        <v>291</v>
      </c>
      <c r="D449" t="s">
        <v>121</v>
      </c>
      <c r="E449" t="s">
        <v>273</v>
      </c>
      <c r="F449" s="195">
        <v>43451.690671296295</v>
      </c>
    </row>
    <row r="450" spans="1:6" x14ac:dyDescent="0.35">
      <c r="A450" s="170" t="s">
        <v>1186</v>
      </c>
      <c r="B450" s="206">
        <v>0.02</v>
      </c>
      <c r="C450" t="s">
        <v>1109</v>
      </c>
      <c r="D450" t="s">
        <v>123</v>
      </c>
      <c r="E450" t="s">
        <v>273</v>
      </c>
      <c r="F450" s="195">
        <v>42347.501400462963</v>
      </c>
    </row>
    <row r="451" spans="1:6" x14ac:dyDescent="0.35">
      <c r="A451" s="170" t="s">
        <v>431</v>
      </c>
      <c r="B451" s="206">
        <v>0.1</v>
      </c>
      <c r="C451" t="s">
        <v>427</v>
      </c>
      <c r="D451" t="s">
        <v>428</v>
      </c>
      <c r="E451" t="s">
        <v>273</v>
      </c>
      <c r="F451" s="195">
        <v>41241.558842592596</v>
      </c>
    </row>
    <row r="452" spans="1:6" x14ac:dyDescent="0.35">
      <c r="A452" s="170" t="s">
        <v>1187</v>
      </c>
      <c r="B452" s="206">
        <v>0.02</v>
      </c>
      <c r="C452" t="s">
        <v>1109</v>
      </c>
      <c r="D452" t="s">
        <v>123</v>
      </c>
      <c r="E452" t="s">
        <v>273</v>
      </c>
      <c r="F452" s="195">
        <v>42347.501400462963</v>
      </c>
    </row>
    <row r="453" spans="1:6" x14ac:dyDescent="0.35">
      <c r="A453" s="170" t="s">
        <v>819</v>
      </c>
      <c r="B453" s="206">
        <v>8.9999999999999993E-3</v>
      </c>
      <c r="C453" t="s">
        <v>676</v>
      </c>
      <c r="D453" t="s">
        <v>122</v>
      </c>
      <c r="E453" t="s">
        <v>273</v>
      </c>
      <c r="F453" s="195">
        <v>42395.573738425926</v>
      </c>
    </row>
    <row r="454" spans="1:6" x14ac:dyDescent="0.35">
      <c r="A454" s="170" t="s">
        <v>820</v>
      </c>
      <c r="B454" s="206">
        <v>8.9999999999999993E-3</v>
      </c>
      <c r="C454" t="s">
        <v>676</v>
      </c>
      <c r="D454" t="s">
        <v>122</v>
      </c>
      <c r="E454" t="s">
        <v>273</v>
      </c>
      <c r="F454" s="195">
        <v>42395.573738425926</v>
      </c>
    </row>
    <row r="455" spans="1:6" x14ac:dyDescent="0.35">
      <c r="A455" s="170" t="s">
        <v>821</v>
      </c>
      <c r="B455" s="206">
        <v>8.9999999999999993E-3</v>
      </c>
      <c r="C455" t="s">
        <v>676</v>
      </c>
      <c r="D455" t="s">
        <v>122</v>
      </c>
      <c r="E455" t="s">
        <v>273</v>
      </c>
      <c r="F455" s="195">
        <v>42395.573738425926</v>
      </c>
    </row>
    <row r="456" spans="1:6" x14ac:dyDescent="0.35">
      <c r="A456" s="170" t="s">
        <v>1689</v>
      </c>
      <c r="B456" s="206">
        <v>0.1</v>
      </c>
      <c r="C456" t="s">
        <v>1459</v>
      </c>
      <c r="D456" t="s">
        <v>1460</v>
      </c>
      <c r="E456" t="s">
        <v>273</v>
      </c>
      <c r="F456" s="195">
        <v>43069.636192129627</v>
      </c>
    </row>
    <row r="457" spans="1:6" x14ac:dyDescent="0.35">
      <c r="A457" s="170" t="s">
        <v>1741</v>
      </c>
      <c r="B457" s="206">
        <v>0.1</v>
      </c>
      <c r="C457" t="s">
        <v>1706</v>
      </c>
      <c r="D457" t="s">
        <v>1707</v>
      </c>
      <c r="E457" t="s">
        <v>273</v>
      </c>
      <c r="F457" s="195">
        <v>43664.69363425926</v>
      </c>
    </row>
    <row r="458" spans="1:6" x14ac:dyDescent="0.35">
      <c r="A458" s="170" t="s">
        <v>1478</v>
      </c>
      <c r="B458" s="206">
        <v>0.1</v>
      </c>
      <c r="C458" t="s">
        <v>1459</v>
      </c>
      <c r="D458" t="s">
        <v>1460</v>
      </c>
      <c r="E458" t="s">
        <v>273</v>
      </c>
      <c r="F458" s="195">
        <v>43069.636192129627</v>
      </c>
    </row>
    <row r="459" spans="1:6" x14ac:dyDescent="0.35">
      <c r="A459" s="170" t="s">
        <v>1479</v>
      </c>
      <c r="B459" s="206">
        <v>0.1</v>
      </c>
      <c r="C459" t="s">
        <v>1459</v>
      </c>
      <c r="D459" t="s">
        <v>1460</v>
      </c>
      <c r="E459" t="s">
        <v>273</v>
      </c>
      <c r="F459" s="195">
        <v>43069.636192129627</v>
      </c>
    </row>
    <row r="460" spans="1:6" x14ac:dyDescent="0.35">
      <c r="A460" s="170" t="s">
        <v>1480</v>
      </c>
      <c r="B460" s="206">
        <v>0.1</v>
      </c>
      <c r="C460" t="s">
        <v>1459</v>
      </c>
      <c r="D460" t="s">
        <v>1460</v>
      </c>
      <c r="E460" t="s">
        <v>273</v>
      </c>
      <c r="F460" s="195">
        <v>43069.636192129627</v>
      </c>
    </row>
    <row r="461" spans="1:6" x14ac:dyDescent="0.35">
      <c r="A461" s="170" t="s">
        <v>822</v>
      </c>
      <c r="B461" s="206">
        <v>8.9999999999999993E-3</v>
      </c>
      <c r="C461" t="s">
        <v>676</v>
      </c>
      <c r="D461" t="s">
        <v>122</v>
      </c>
      <c r="E461" t="s">
        <v>273</v>
      </c>
      <c r="F461" s="195">
        <v>42395.573738425926</v>
      </c>
    </row>
    <row r="462" spans="1:6" x14ac:dyDescent="0.35">
      <c r="A462" s="170" t="s">
        <v>823</v>
      </c>
      <c r="B462" s="206">
        <v>8.9999999999999993E-3</v>
      </c>
      <c r="C462" t="s">
        <v>676</v>
      </c>
      <c r="D462" t="s">
        <v>122</v>
      </c>
      <c r="E462" t="s">
        <v>273</v>
      </c>
      <c r="F462" s="195">
        <v>42395.573738425926</v>
      </c>
    </row>
    <row r="463" spans="1:6" x14ac:dyDescent="0.35">
      <c r="A463" s="170" t="s">
        <v>824</v>
      </c>
      <c r="B463" s="206">
        <v>8.9999999999999993E-3</v>
      </c>
      <c r="C463" t="s">
        <v>676</v>
      </c>
      <c r="D463" t="s">
        <v>122</v>
      </c>
      <c r="E463" t="s">
        <v>273</v>
      </c>
      <c r="F463" s="195">
        <v>42395.573738425926</v>
      </c>
    </row>
    <row r="464" spans="1:6" x14ac:dyDescent="0.35">
      <c r="A464" s="170" t="s">
        <v>1742</v>
      </c>
      <c r="B464" s="206">
        <v>0.1</v>
      </c>
      <c r="C464" t="s">
        <v>1709</v>
      </c>
      <c r="D464" t="s">
        <v>1710</v>
      </c>
      <c r="E464" t="s">
        <v>273</v>
      </c>
      <c r="F464" s="195">
        <v>43664.676840277774</v>
      </c>
    </row>
    <row r="465" spans="1:6" x14ac:dyDescent="0.35">
      <c r="A465" s="170" t="s">
        <v>1743</v>
      </c>
      <c r="B465" s="206">
        <v>0.1</v>
      </c>
      <c r="C465" t="s">
        <v>1706</v>
      </c>
      <c r="D465" t="s">
        <v>1707</v>
      </c>
      <c r="E465" t="s">
        <v>273</v>
      </c>
      <c r="F465" s="195">
        <v>43664.69363425926</v>
      </c>
    </row>
    <row r="466" spans="1:6" x14ac:dyDescent="0.35">
      <c r="A466" s="170" t="s">
        <v>1744</v>
      </c>
      <c r="B466" s="206">
        <v>0.1</v>
      </c>
      <c r="C466" t="s">
        <v>1706</v>
      </c>
      <c r="D466" t="s">
        <v>1707</v>
      </c>
      <c r="E466" t="s">
        <v>273</v>
      </c>
      <c r="F466" s="195">
        <v>43664.69363425926</v>
      </c>
    </row>
    <row r="467" spans="1:6" x14ac:dyDescent="0.35">
      <c r="A467" s="170" t="s">
        <v>1745</v>
      </c>
      <c r="B467" s="206">
        <v>0.1</v>
      </c>
      <c r="C467" t="s">
        <v>1709</v>
      </c>
      <c r="D467" t="s">
        <v>1710</v>
      </c>
      <c r="E467" t="s">
        <v>273</v>
      </c>
      <c r="F467" s="195">
        <v>43664.676840277774</v>
      </c>
    </row>
    <row r="468" spans="1:6" x14ac:dyDescent="0.35">
      <c r="A468" s="170" t="s">
        <v>1188</v>
      </c>
      <c r="B468" s="206">
        <v>0.02</v>
      </c>
      <c r="C468" t="s">
        <v>1109</v>
      </c>
      <c r="D468" t="s">
        <v>123</v>
      </c>
      <c r="E468" t="s">
        <v>273</v>
      </c>
      <c r="F468" s="195">
        <v>42347.501400462963</v>
      </c>
    </row>
    <row r="469" spans="1:6" x14ac:dyDescent="0.35">
      <c r="A469" s="170" t="s">
        <v>1746</v>
      </c>
      <c r="B469" s="206">
        <v>0.1</v>
      </c>
      <c r="C469" t="s">
        <v>1706</v>
      </c>
      <c r="D469" t="s">
        <v>1707</v>
      </c>
      <c r="E469" t="s">
        <v>273</v>
      </c>
      <c r="F469" s="195">
        <v>43664.69363425926</v>
      </c>
    </row>
    <row r="470" spans="1:6" x14ac:dyDescent="0.35">
      <c r="A470" s="170" t="s">
        <v>1189</v>
      </c>
      <c r="B470" s="206">
        <v>0.02</v>
      </c>
      <c r="C470" t="s">
        <v>1109</v>
      </c>
      <c r="D470" t="s">
        <v>123</v>
      </c>
      <c r="E470" t="s">
        <v>273</v>
      </c>
      <c r="F470" s="195">
        <v>42347.501400462963</v>
      </c>
    </row>
    <row r="471" spans="1:6" x14ac:dyDescent="0.35">
      <c r="A471" s="170" t="s">
        <v>1747</v>
      </c>
      <c r="B471" s="206">
        <v>0.1</v>
      </c>
      <c r="C471" t="s">
        <v>1709</v>
      </c>
      <c r="D471" t="s">
        <v>1710</v>
      </c>
      <c r="E471" t="s">
        <v>273</v>
      </c>
      <c r="F471" s="195">
        <v>43664.676840277774</v>
      </c>
    </row>
    <row r="472" spans="1:6" x14ac:dyDescent="0.35">
      <c r="A472" s="170" t="s">
        <v>355</v>
      </c>
      <c r="B472" s="206">
        <v>0.01</v>
      </c>
      <c r="C472" t="s">
        <v>291</v>
      </c>
      <c r="D472" t="s">
        <v>121</v>
      </c>
      <c r="E472" t="s">
        <v>273</v>
      </c>
      <c r="F472" s="195">
        <v>43451.690671296295</v>
      </c>
    </row>
    <row r="473" spans="1:6" x14ac:dyDescent="0.35">
      <c r="A473" s="170" t="s">
        <v>1374</v>
      </c>
      <c r="B473" s="206">
        <v>0.1</v>
      </c>
      <c r="C473" t="s">
        <v>1365</v>
      </c>
      <c r="D473" t="s">
        <v>1366</v>
      </c>
      <c r="E473" t="s">
        <v>273</v>
      </c>
      <c r="F473" s="195">
        <v>43850.636631944442</v>
      </c>
    </row>
    <row r="474" spans="1:6" x14ac:dyDescent="0.35">
      <c r="A474" s="170" t="s">
        <v>1375</v>
      </c>
      <c r="B474" s="206">
        <v>0.1</v>
      </c>
      <c r="C474" t="s">
        <v>1365</v>
      </c>
      <c r="D474" t="s">
        <v>1366</v>
      </c>
      <c r="E474" t="s">
        <v>273</v>
      </c>
      <c r="F474" s="195">
        <v>43850.636631944442</v>
      </c>
    </row>
    <row r="475" spans="1:6" x14ac:dyDescent="0.35">
      <c r="A475" s="170" t="s">
        <v>1748</v>
      </c>
      <c r="B475" s="206">
        <v>0.1</v>
      </c>
      <c r="C475" t="s">
        <v>1709</v>
      </c>
      <c r="D475" t="s">
        <v>1710</v>
      </c>
      <c r="E475" t="s">
        <v>273</v>
      </c>
      <c r="F475" s="195">
        <v>43664.676840277774</v>
      </c>
    </row>
    <row r="476" spans="1:6" x14ac:dyDescent="0.35">
      <c r="A476" s="170" t="s">
        <v>825</v>
      </c>
      <c r="B476" s="206">
        <v>8.9999999999999993E-3</v>
      </c>
      <c r="C476" t="s">
        <v>676</v>
      </c>
      <c r="D476" t="s">
        <v>122</v>
      </c>
      <c r="E476" t="s">
        <v>273</v>
      </c>
      <c r="F476" s="195">
        <v>42395.573738425926</v>
      </c>
    </row>
    <row r="477" spans="1:6" x14ac:dyDescent="0.35">
      <c r="A477" s="170" t="s">
        <v>826</v>
      </c>
      <c r="B477" s="206">
        <v>8.9999999999999993E-3</v>
      </c>
      <c r="C477" t="s">
        <v>676</v>
      </c>
      <c r="D477" t="s">
        <v>122</v>
      </c>
      <c r="E477" t="s">
        <v>273</v>
      </c>
      <c r="F477" s="195">
        <v>42395.573738425926</v>
      </c>
    </row>
    <row r="478" spans="1:6" x14ac:dyDescent="0.35">
      <c r="A478" s="170" t="s">
        <v>827</v>
      </c>
      <c r="B478" s="206">
        <v>8.9999999999999993E-3</v>
      </c>
      <c r="C478" t="s">
        <v>676</v>
      </c>
      <c r="D478" t="s">
        <v>122</v>
      </c>
      <c r="E478" t="s">
        <v>273</v>
      </c>
      <c r="F478" s="195">
        <v>42395.573738425926</v>
      </c>
    </row>
    <row r="479" spans="1:6" x14ac:dyDescent="0.35">
      <c r="A479" s="170" t="s">
        <v>356</v>
      </c>
      <c r="B479" s="206">
        <v>0.01</v>
      </c>
      <c r="C479" t="s">
        <v>291</v>
      </c>
      <c r="D479" t="s">
        <v>121</v>
      </c>
      <c r="E479" t="s">
        <v>273</v>
      </c>
      <c r="F479" s="195">
        <v>43451.690671296295</v>
      </c>
    </row>
    <row r="480" spans="1:6" x14ac:dyDescent="0.35">
      <c r="A480" s="170" t="s">
        <v>1749</v>
      </c>
      <c r="B480" s="206">
        <v>0.1</v>
      </c>
      <c r="C480" t="s">
        <v>1706</v>
      </c>
      <c r="D480" t="s">
        <v>1707</v>
      </c>
      <c r="E480" t="s">
        <v>273</v>
      </c>
      <c r="F480" s="195">
        <v>43664.69363425926</v>
      </c>
    </row>
    <row r="481" spans="1:6" x14ac:dyDescent="0.35">
      <c r="A481" s="170" t="s">
        <v>828</v>
      </c>
      <c r="B481" s="206">
        <v>8.9999999999999993E-3</v>
      </c>
      <c r="C481" t="s">
        <v>676</v>
      </c>
      <c r="D481" t="s">
        <v>122</v>
      </c>
      <c r="E481" t="s">
        <v>273</v>
      </c>
      <c r="F481" s="195">
        <v>42395.573738425926</v>
      </c>
    </row>
    <row r="482" spans="1:6" x14ac:dyDescent="0.35">
      <c r="A482" s="170" t="s">
        <v>1190</v>
      </c>
      <c r="B482" s="206">
        <v>0.02</v>
      </c>
      <c r="C482" t="s">
        <v>1109</v>
      </c>
      <c r="D482" t="s">
        <v>123</v>
      </c>
      <c r="E482" t="s">
        <v>273</v>
      </c>
      <c r="F482" s="195">
        <v>42347.501400462963</v>
      </c>
    </row>
    <row r="483" spans="1:6" x14ac:dyDescent="0.35">
      <c r="A483" s="170" t="s">
        <v>1481</v>
      </c>
      <c r="B483" s="206">
        <v>0.1</v>
      </c>
      <c r="C483" t="s">
        <v>1459</v>
      </c>
      <c r="D483" t="s">
        <v>1460</v>
      </c>
      <c r="E483" t="s">
        <v>273</v>
      </c>
      <c r="F483" s="195">
        <v>43069.636192129627</v>
      </c>
    </row>
    <row r="484" spans="1:6" x14ac:dyDescent="0.35">
      <c r="A484" s="170" t="s">
        <v>1750</v>
      </c>
      <c r="B484" s="206">
        <v>0.1</v>
      </c>
      <c r="C484" t="s">
        <v>1706</v>
      </c>
      <c r="D484" t="s">
        <v>1707</v>
      </c>
      <c r="E484" t="s">
        <v>273</v>
      </c>
      <c r="F484" s="195">
        <v>43664.69363425926</v>
      </c>
    </row>
    <row r="485" spans="1:6" x14ac:dyDescent="0.35">
      <c r="A485" s="170" t="s">
        <v>1482</v>
      </c>
      <c r="B485" s="206">
        <v>0.1</v>
      </c>
      <c r="C485" t="s">
        <v>1459</v>
      </c>
      <c r="D485" t="s">
        <v>1460</v>
      </c>
      <c r="E485" t="s">
        <v>273</v>
      </c>
      <c r="F485" s="195">
        <v>43069.636192129627</v>
      </c>
    </row>
    <row r="486" spans="1:6" x14ac:dyDescent="0.35">
      <c r="A486" s="170" t="s">
        <v>1191</v>
      </c>
      <c r="B486" s="206">
        <v>0.02</v>
      </c>
      <c r="C486" t="s">
        <v>1109</v>
      </c>
      <c r="D486" t="s">
        <v>123</v>
      </c>
      <c r="E486" t="s">
        <v>273</v>
      </c>
      <c r="F486" s="195">
        <v>42347.501400462963</v>
      </c>
    </row>
    <row r="487" spans="1:6" x14ac:dyDescent="0.35">
      <c r="A487" s="170" t="s">
        <v>1688</v>
      </c>
      <c r="B487" s="206">
        <v>0.1</v>
      </c>
      <c r="C487" t="s">
        <v>477</v>
      </c>
      <c r="D487" t="s">
        <v>478</v>
      </c>
      <c r="E487" t="s">
        <v>273</v>
      </c>
      <c r="F487" s="195">
        <v>41620.479398148149</v>
      </c>
    </row>
    <row r="488" spans="1:6" x14ac:dyDescent="0.35">
      <c r="A488" s="170" t="s">
        <v>357</v>
      </c>
      <c r="B488" s="206">
        <v>0.01</v>
      </c>
      <c r="C488" t="s">
        <v>291</v>
      </c>
      <c r="D488" t="s">
        <v>121</v>
      </c>
      <c r="E488" t="s">
        <v>273</v>
      </c>
      <c r="F488" s="195">
        <v>43451.690671296295</v>
      </c>
    </row>
    <row r="489" spans="1:6" x14ac:dyDescent="0.35">
      <c r="A489" s="170" t="s">
        <v>1192</v>
      </c>
      <c r="B489" s="206">
        <v>0.02</v>
      </c>
      <c r="C489" t="s">
        <v>1109</v>
      </c>
      <c r="D489" t="s">
        <v>123</v>
      </c>
      <c r="E489" t="s">
        <v>273</v>
      </c>
      <c r="F489" s="195">
        <v>42347.501400462963</v>
      </c>
    </row>
    <row r="490" spans="1:6" x14ac:dyDescent="0.35">
      <c r="A490" s="170" t="s">
        <v>1193</v>
      </c>
      <c r="B490" s="206">
        <v>0.02</v>
      </c>
      <c r="C490" t="s">
        <v>1109</v>
      </c>
      <c r="D490" t="s">
        <v>123</v>
      </c>
      <c r="E490" t="s">
        <v>273</v>
      </c>
      <c r="F490" s="195">
        <v>42347.501400462963</v>
      </c>
    </row>
    <row r="491" spans="1:6" x14ac:dyDescent="0.35">
      <c r="A491" s="170" t="s">
        <v>1194</v>
      </c>
      <c r="B491" s="206">
        <v>0.02</v>
      </c>
      <c r="C491" t="s">
        <v>1109</v>
      </c>
      <c r="D491" t="s">
        <v>123</v>
      </c>
      <c r="E491" t="s">
        <v>273</v>
      </c>
      <c r="F491" s="195">
        <v>42347.501400462963</v>
      </c>
    </row>
    <row r="492" spans="1:6" x14ac:dyDescent="0.35">
      <c r="A492" s="170" t="s">
        <v>486</v>
      </c>
      <c r="B492" s="206">
        <v>0.1</v>
      </c>
      <c r="C492" t="s">
        <v>477</v>
      </c>
      <c r="D492" t="s">
        <v>478</v>
      </c>
      <c r="E492" t="s">
        <v>273</v>
      </c>
      <c r="F492" s="195">
        <v>41620.479398148149</v>
      </c>
    </row>
    <row r="493" spans="1:6" x14ac:dyDescent="0.35">
      <c r="A493" s="170" t="s">
        <v>654</v>
      </c>
      <c r="B493" s="206">
        <v>0.1</v>
      </c>
      <c r="C493" t="s">
        <v>651</v>
      </c>
      <c r="D493" t="s">
        <v>652</v>
      </c>
      <c r="E493" t="s">
        <v>273</v>
      </c>
      <c r="F493" s="195">
        <v>42341.656828703701</v>
      </c>
    </row>
    <row r="494" spans="1:6" x14ac:dyDescent="0.35">
      <c r="A494" s="170" t="s">
        <v>829</v>
      </c>
      <c r="B494" s="206">
        <v>8.9999999999999993E-3</v>
      </c>
      <c r="C494" t="s">
        <v>676</v>
      </c>
      <c r="D494" t="s">
        <v>122</v>
      </c>
      <c r="E494" t="s">
        <v>273</v>
      </c>
      <c r="F494" s="195">
        <v>42395.573738425926</v>
      </c>
    </row>
    <row r="495" spans="1:6" x14ac:dyDescent="0.35">
      <c r="A495" s="170" t="s">
        <v>395</v>
      </c>
      <c r="B495" s="206">
        <v>0.1</v>
      </c>
      <c r="C495" t="s">
        <v>387</v>
      </c>
      <c r="D495" t="s">
        <v>388</v>
      </c>
      <c r="E495" t="s">
        <v>273</v>
      </c>
      <c r="F495" s="195">
        <v>41620.478402777779</v>
      </c>
    </row>
    <row r="496" spans="1:6" x14ac:dyDescent="0.35">
      <c r="A496" s="170" t="s">
        <v>487</v>
      </c>
      <c r="B496" s="206">
        <v>0.1</v>
      </c>
      <c r="C496" t="s">
        <v>477</v>
      </c>
      <c r="D496" t="s">
        <v>478</v>
      </c>
      <c r="E496" t="s">
        <v>273</v>
      </c>
      <c r="F496" s="195">
        <v>41620.479398148149</v>
      </c>
    </row>
    <row r="497" spans="1:6" x14ac:dyDescent="0.35">
      <c r="A497" s="170" t="s">
        <v>1195</v>
      </c>
      <c r="B497" s="206">
        <v>0.02</v>
      </c>
      <c r="C497" t="s">
        <v>1109</v>
      </c>
      <c r="D497" t="s">
        <v>123</v>
      </c>
      <c r="E497" t="s">
        <v>273</v>
      </c>
      <c r="F497" s="195">
        <v>42347.501400462963</v>
      </c>
    </row>
    <row r="498" spans="1:6" x14ac:dyDescent="0.35">
      <c r="A498" s="170" t="s">
        <v>1483</v>
      </c>
      <c r="B498" s="206">
        <v>0.1</v>
      </c>
      <c r="C498" t="s">
        <v>1459</v>
      </c>
      <c r="D498" t="s">
        <v>1460</v>
      </c>
      <c r="E498" t="s">
        <v>273</v>
      </c>
      <c r="F498" s="195">
        <v>43069.636192129627</v>
      </c>
    </row>
    <row r="499" spans="1:6" x14ac:dyDescent="0.35">
      <c r="A499" s="170" t="s">
        <v>830</v>
      </c>
      <c r="B499" s="206">
        <v>8.9999999999999993E-3</v>
      </c>
      <c r="C499" t="s">
        <v>676</v>
      </c>
      <c r="D499" t="s">
        <v>122</v>
      </c>
      <c r="E499" t="s">
        <v>273</v>
      </c>
      <c r="F499" s="195">
        <v>42395.573738425926</v>
      </c>
    </row>
    <row r="500" spans="1:6" x14ac:dyDescent="0.35">
      <c r="A500" s="170" t="s">
        <v>1196</v>
      </c>
      <c r="B500" s="206">
        <v>0.02</v>
      </c>
      <c r="C500" t="s">
        <v>1109</v>
      </c>
      <c r="D500" t="s">
        <v>123</v>
      </c>
      <c r="E500" t="s">
        <v>273</v>
      </c>
      <c r="F500" s="195">
        <v>42347.501400462963</v>
      </c>
    </row>
    <row r="501" spans="1:6" x14ac:dyDescent="0.35">
      <c r="A501" s="170" t="s">
        <v>1751</v>
      </c>
      <c r="B501" s="206">
        <v>0.1</v>
      </c>
      <c r="C501" t="s">
        <v>1709</v>
      </c>
      <c r="D501" t="s">
        <v>1710</v>
      </c>
      <c r="E501" t="s">
        <v>273</v>
      </c>
      <c r="F501" s="195">
        <v>43664.676840277774</v>
      </c>
    </row>
    <row r="502" spans="1:6" x14ac:dyDescent="0.35">
      <c r="A502" s="170" t="s">
        <v>1752</v>
      </c>
      <c r="B502" s="206">
        <v>0.1</v>
      </c>
      <c r="C502" t="s">
        <v>1709</v>
      </c>
      <c r="D502" t="s">
        <v>1710</v>
      </c>
      <c r="E502" t="s">
        <v>273</v>
      </c>
      <c r="F502" s="195">
        <v>43664.676840277774</v>
      </c>
    </row>
    <row r="503" spans="1:6" x14ac:dyDescent="0.35">
      <c r="A503" s="170" t="s">
        <v>575</v>
      </c>
      <c r="B503" s="206">
        <v>0.1</v>
      </c>
      <c r="C503" t="s">
        <v>536</v>
      </c>
      <c r="D503" t="s">
        <v>537</v>
      </c>
      <c r="E503" t="s">
        <v>273</v>
      </c>
      <c r="F503" s="195">
        <v>41620.491724537038</v>
      </c>
    </row>
    <row r="504" spans="1:6" x14ac:dyDescent="0.35">
      <c r="A504" s="170" t="s">
        <v>1197</v>
      </c>
      <c r="B504" s="206">
        <v>0.02</v>
      </c>
      <c r="C504" t="s">
        <v>1109</v>
      </c>
      <c r="D504" t="s">
        <v>123</v>
      </c>
      <c r="E504" t="s">
        <v>273</v>
      </c>
      <c r="F504" s="195">
        <v>42347.501400462963</v>
      </c>
    </row>
    <row r="505" spans="1:6" x14ac:dyDescent="0.35">
      <c r="A505" s="170" t="s">
        <v>1682</v>
      </c>
      <c r="B505" s="206">
        <v>0.1</v>
      </c>
      <c r="C505" t="s">
        <v>387</v>
      </c>
      <c r="D505" t="s">
        <v>388</v>
      </c>
      <c r="E505" t="s">
        <v>273</v>
      </c>
      <c r="F505" s="195">
        <v>41620.478402777779</v>
      </c>
    </row>
    <row r="506" spans="1:6" x14ac:dyDescent="0.35">
      <c r="A506" s="170" t="s">
        <v>831</v>
      </c>
      <c r="B506" s="206">
        <v>8.9999999999999993E-3</v>
      </c>
      <c r="C506" t="s">
        <v>676</v>
      </c>
      <c r="D506" t="s">
        <v>122</v>
      </c>
      <c r="E506" t="s">
        <v>273</v>
      </c>
      <c r="F506" s="195">
        <v>42395.573738425926</v>
      </c>
    </row>
    <row r="507" spans="1:6" x14ac:dyDescent="0.35">
      <c r="A507" s="170" t="s">
        <v>576</v>
      </c>
      <c r="B507" s="206">
        <v>0.1</v>
      </c>
      <c r="C507" t="s">
        <v>536</v>
      </c>
      <c r="D507" t="s">
        <v>537</v>
      </c>
      <c r="E507" t="s">
        <v>273</v>
      </c>
      <c r="F507" s="195">
        <v>41620.491724537038</v>
      </c>
    </row>
    <row r="508" spans="1:6" x14ac:dyDescent="0.35">
      <c r="A508" s="170" t="s">
        <v>1348</v>
      </c>
      <c r="B508" s="206">
        <v>0.1</v>
      </c>
      <c r="C508" t="s">
        <v>1342</v>
      </c>
      <c r="D508" t="s">
        <v>1343</v>
      </c>
      <c r="E508" t="s">
        <v>273</v>
      </c>
      <c r="F508" s="195">
        <v>42719.664039351854</v>
      </c>
    </row>
    <row r="509" spans="1:6" x14ac:dyDescent="0.35">
      <c r="A509" s="170" t="s">
        <v>832</v>
      </c>
      <c r="B509" s="206">
        <v>8.9999999999999993E-3</v>
      </c>
      <c r="C509" t="s">
        <v>676</v>
      </c>
      <c r="D509" t="s">
        <v>122</v>
      </c>
      <c r="E509" t="s">
        <v>273</v>
      </c>
      <c r="F509" s="195">
        <v>42395.573738425926</v>
      </c>
    </row>
    <row r="510" spans="1:6" x14ac:dyDescent="0.35">
      <c r="A510" s="170" t="s">
        <v>1753</v>
      </c>
      <c r="B510" s="206">
        <v>0.1</v>
      </c>
      <c r="C510" t="s">
        <v>1706</v>
      </c>
      <c r="D510" t="s">
        <v>1707</v>
      </c>
      <c r="E510" t="s">
        <v>273</v>
      </c>
      <c r="F510" s="195">
        <v>43664.69363425926</v>
      </c>
    </row>
    <row r="511" spans="1:6" x14ac:dyDescent="0.35">
      <c r="A511" s="170" t="s">
        <v>1484</v>
      </c>
      <c r="B511" s="206">
        <v>0.1</v>
      </c>
      <c r="C511" t="s">
        <v>1459</v>
      </c>
      <c r="D511" t="s">
        <v>1460</v>
      </c>
      <c r="E511" t="s">
        <v>273</v>
      </c>
      <c r="F511" s="195">
        <v>43069.636192129627</v>
      </c>
    </row>
    <row r="512" spans="1:6" x14ac:dyDescent="0.35">
      <c r="A512" s="170" t="s">
        <v>358</v>
      </c>
      <c r="B512" s="206">
        <v>0.01</v>
      </c>
      <c r="C512" t="s">
        <v>291</v>
      </c>
      <c r="D512" t="s">
        <v>121</v>
      </c>
      <c r="E512" t="s">
        <v>273</v>
      </c>
      <c r="F512" s="195">
        <v>43451.690671296295</v>
      </c>
    </row>
    <row r="513" spans="1:6" x14ac:dyDescent="0.35">
      <c r="A513" s="170" t="s">
        <v>1754</v>
      </c>
      <c r="B513" s="206">
        <v>0.1</v>
      </c>
      <c r="C513" t="s">
        <v>1706</v>
      </c>
      <c r="D513" t="s">
        <v>1707</v>
      </c>
      <c r="E513" t="s">
        <v>273</v>
      </c>
      <c r="F513" s="195">
        <v>43664.69363425926</v>
      </c>
    </row>
    <row r="514" spans="1:6" x14ac:dyDescent="0.35">
      <c r="A514" s="170" t="s">
        <v>1440</v>
      </c>
      <c r="B514" s="206">
        <v>5.0000000000000001E-3</v>
      </c>
      <c r="C514" t="s">
        <v>1431</v>
      </c>
      <c r="D514" t="s">
        <v>1432</v>
      </c>
      <c r="E514" t="s">
        <v>273</v>
      </c>
      <c r="F514" s="195">
        <v>42341.680462962962</v>
      </c>
    </row>
    <row r="515" spans="1:6" x14ac:dyDescent="0.35">
      <c r="A515" s="170" t="s">
        <v>1198</v>
      </c>
      <c r="B515" s="206">
        <v>0.02</v>
      </c>
      <c r="C515" t="s">
        <v>1109</v>
      </c>
      <c r="D515" t="s">
        <v>123</v>
      </c>
      <c r="E515" t="s">
        <v>273</v>
      </c>
      <c r="F515" s="195">
        <v>42347.501400462963</v>
      </c>
    </row>
    <row r="516" spans="1:6" x14ac:dyDescent="0.35">
      <c r="A516" s="170" t="s">
        <v>1327</v>
      </c>
      <c r="B516" s="206">
        <v>0.1</v>
      </c>
      <c r="C516" t="s">
        <v>1324</v>
      </c>
      <c r="D516" t="s">
        <v>1325</v>
      </c>
      <c r="E516" t="s">
        <v>273</v>
      </c>
      <c r="F516" s="195">
        <v>42347.582094907404</v>
      </c>
    </row>
    <row r="517" spans="1:6" x14ac:dyDescent="0.35">
      <c r="A517" s="170" t="s">
        <v>1199</v>
      </c>
      <c r="B517" s="206">
        <v>0.02</v>
      </c>
      <c r="C517" t="s">
        <v>1109</v>
      </c>
      <c r="D517" t="s">
        <v>123</v>
      </c>
      <c r="E517" t="s">
        <v>273</v>
      </c>
      <c r="F517" s="195">
        <v>42347.501400462963</v>
      </c>
    </row>
    <row r="518" spans="1:6" x14ac:dyDescent="0.35">
      <c r="A518" s="170" t="s">
        <v>467</v>
      </c>
      <c r="B518" s="206">
        <v>0.1</v>
      </c>
      <c r="C518" t="s">
        <v>453</v>
      </c>
      <c r="D518" t="s">
        <v>454</v>
      </c>
      <c r="E518" t="s">
        <v>273</v>
      </c>
      <c r="F518" s="195">
        <v>43672.410798611112</v>
      </c>
    </row>
    <row r="519" spans="1:6" x14ac:dyDescent="0.35">
      <c r="A519" s="170" t="s">
        <v>1200</v>
      </c>
      <c r="B519" s="206">
        <v>0.02</v>
      </c>
      <c r="C519" t="s">
        <v>1109</v>
      </c>
      <c r="D519" t="s">
        <v>123</v>
      </c>
      <c r="E519" t="s">
        <v>273</v>
      </c>
      <c r="F519" s="195">
        <v>42347.501400462963</v>
      </c>
    </row>
    <row r="520" spans="1:6" x14ac:dyDescent="0.35">
      <c r="A520" s="170" t="s">
        <v>833</v>
      </c>
      <c r="B520" s="206">
        <v>8.9999999999999993E-3</v>
      </c>
      <c r="C520" t="s">
        <v>676</v>
      </c>
      <c r="D520" t="s">
        <v>122</v>
      </c>
      <c r="E520" t="s">
        <v>273</v>
      </c>
      <c r="F520" s="195">
        <v>42395.573738425926</v>
      </c>
    </row>
    <row r="521" spans="1:6" x14ac:dyDescent="0.35">
      <c r="A521" s="170" t="s">
        <v>1755</v>
      </c>
      <c r="B521" s="206">
        <v>0.1</v>
      </c>
      <c r="C521" t="s">
        <v>1709</v>
      </c>
      <c r="D521" t="s">
        <v>1710</v>
      </c>
      <c r="E521" t="s">
        <v>273</v>
      </c>
      <c r="F521" s="195">
        <v>43664.676840277774</v>
      </c>
    </row>
    <row r="522" spans="1:6" x14ac:dyDescent="0.35">
      <c r="A522" s="170" t="s">
        <v>1328</v>
      </c>
      <c r="B522" s="206">
        <v>0.1</v>
      </c>
      <c r="C522" t="s">
        <v>1324</v>
      </c>
      <c r="D522" t="s">
        <v>1325</v>
      </c>
      <c r="E522" t="s">
        <v>273</v>
      </c>
      <c r="F522" s="195">
        <v>42347.582094907404</v>
      </c>
    </row>
    <row r="523" spans="1:6" x14ac:dyDescent="0.35">
      <c r="A523" s="170" t="s">
        <v>577</v>
      </c>
      <c r="B523" s="206">
        <v>0.1</v>
      </c>
      <c r="C523" t="s">
        <v>536</v>
      </c>
      <c r="D523" t="s">
        <v>537</v>
      </c>
      <c r="E523" t="s">
        <v>273</v>
      </c>
      <c r="F523" s="195">
        <v>41620.491724537038</v>
      </c>
    </row>
    <row r="524" spans="1:6" x14ac:dyDescent="0.35">
      <c r="A524" s="170" t="s">
        <v>1441</v>
      </c>
      <c r="B524" s="206">
        <v>5.0000000000000001E-3</v>
      </c>
      <c r="C524" t="s">
        <v>1431</v>
      </c>
      <c r="D524" t="s">
        <v>1432</v>
      </c>
      <c r="E524" t="s">
        <v>273</v>
      </c>
      <c r="F524" s="195">
        <v>42341.680462962962</v>
      </c>
    </row>
    <row r="525" spans="1:6" x14ac:dyDescent="0.35">
      <c r="A525" s="170" t="s">
        <v>655</v>
      </c>
      <c r="B525" s="206">
        <v>0.1</v>
      </c>
      <c r="C525" t="s">
        <v>651</v>
      </c>
      <c r="D525" t="s">
        <v>652</v>
      </c>
      <c r="E525" t="s">
        <v>273</v>
      </c>
      <c r="F525" s="195">
        <v>42341.656828703701</v>
      </c>
    </row>
    <row r="526" spans="1:6" x14ac:dyDescent="0.35">
      <c r="A526" s="170" t="s">
        <v>578</v>
      </c>
      <c r="B526" s="206">
        <v>0.1</v>
      </c>
      <c r="C526" t="s">
        <v>536</v>
      </c>
      <c r="D526" t="s">
        <v>537</v>
      </c>
      <c r="E526" t="s">
        <v>273</v>
      </c>
      <c r="F526" s="195">
        <v>41620.491724537038</v>
      </c>
    </row>
    <row r="527" spans="1:6" x14ac:dyDescent="0.35">
      <c r="A527" s="170" t="s">
        <v>834</v>
      </c>
      <c r="B527" s="206">
        <v>8.9999999999999993E-3</v>
      </c>
      <c r="C527" t="s">
        <v>676</v>
      </c>
      <c r="D527" t="s">
        <v>122</v>
      </c>
      <c r="E527" t="s">
        <v>273</v>
      </c>
      <c r="F527" s="195">
        <v>42395.573738425926</v>
      </c>
    </row>
    <row r="528" spans="1:6" x14ac:dyDescent="0.35">
      <c r="A528" s="170" t="s">
        <v>1485</v>
      </c>
      <c r="B528" s="206">
        <v>0.1</v>
      </c>
      <c r="C528" t="s">
        <v>1459</v>
      </c>
      <c r="D528" t="s">
        <v>1460</v>
      </c>
      <c r="E528" t="s">
        <v>273</v>
      </c>
      <c r="F528" s="195">
        <v>43069.636192129627</v>
      </c>
    </row>
    <row r="529" spans="1:6" x14ac:dyDescent="0.35">
      <c r="A529" s="170" t="s">
        <v>1558</v>
      </c>
      <c r="B529" s="206">
        <v>0.1</v>
      </c>
      <c r="C529" t="s">
        <v>1554</v>
      </c>
      <c r="D529" t="s">
        <v>1555</v>
      </c>
      <c r="E529" t="s">
        <v>273</v>
      </c>
      <c r="F529" s="195">
        <v>43173.536898148152</v>
      </c>
    </row>
    <row r="530" spans="1:6" x14ac:dyDescent="0.35">
      <c r="A530" s="170" t="s">
        <v>835</v>
      </c>
      <c r="B530" s="206">
        <v>8.9999999999999993E-3</v>
      </c>
      <c r="C530" t="s">
        <v>676</v>
      </c>
      <c r="D530" t="s">
        <v>122</v>
      </c>
      <c r="E530" t="s">
        <v>273</v>
      </c>
      <c r="F530" s="195">
        <v>42395.573738425926</v>
      </c>
    </row>
    <row r="531" spans="1:6" x14ac:dyDescent="0.35">
      <c r="A531" s="170" t="s">
        <v>1486</v>
      </c>
      <c r="B531" s="206">
        <v>0.1</v>
      </c>
      <c r="C531" t="s">
        <v>1459</v>
      </c>
      <c r="D531" t="s">
        <v>1460</v>
      </c>
      <c r="E531" t="s">
        <v>273</v>
      </c>
      <c r="F531" s="195">
        <v>43069.636192129627</v>
      </c>
    </row>
    <row r="532" spans="1:6" x14ac:dyDescent="0.35">
      <c r="A532" s="170" t="s">
        <v>836</v>
      </c>
      <c r="B532" s="206">
        <v>8.9999999999999993E-3</v>
      </c>
      <c r="C532" t="s">
        <v>676</v>
      </c>
      <c r="D532" t="s">
        <v>122</v>
      </c>
      <c r="E532" t="s">
        <v>273</v>
      </c>
      <c r="F532" s="195">
        <v>42395.573738425926</v>
      </c>
    </row>
    <row r="533" spans="1:6" x14ac:dyDescent="0.35">
      <c r="A533" s="170" t="s">
        <v>837</v>
      </c>
      <c r="B533" s="206">
        <v>8.9999999999999993E-3</v>
      </c>
      <c r="C533" t="s">
        <v>676</v>
      </c>
      <c r="D533" t="s">
        <v>122</v>
      </c>
      <c r="E533" t="s">
        <v>273</v>
      </c>
      <c r="F533" s="195">
        <v>42395.573738425926</v>
      </c>
    </row>
    <row r="534" spans="1:6" x14ac:dyDescent="0.35">
      <c r="A534" s="170" t="s">
        <v>838</v>
      </c>
      <c r="B534" s="206">
        <v>8.9999999999999993E-3</v>
      </c>
      <c r="C534" t="s">
        <v>676</v>
      </c>
      <c r="D534" t="s">
        <v>122</v>
      </c>
      <c r="E534" t="s">
        <v>273</v>
      </c>
      <c r="F534" s="195">
        <v>42395.573738425926</v>
      </c>
    </row>
    <row r="535" spans="1:6" x14ac:dyDescent="0.35">
      <c r="A535" s="170" t="s">
        <v>579</v>
      </c>
      <c r="B535" s="206">
        <v>0.1</v>
      </c>
      <c r="C535" t="s">
        <v>536</v>
      </c>
      <c r="D535" t="s">
        <v>537</v>
      </c>
      <c r="E535" t="s">
        <v>273</v>
      </c>
      <c r="F535" s="195">
        <v>41620.491724537038</v>
      </c>
    </row>
    <row r="536" spans="1:6" x14ac:dyDescent="0.35">
      <c r="A536" s="170" t="s">
        <v>1756</v>
      </c>
      <c r="B536" s="206">
        <v>0.1</v>
      </c>
      <c r="C536" t="s">
        <v>1709</v>
      </c>
      <c r="D536" t="s">
        <v>1710</v>
      </c>
      <c r="E536" t="s">
        <v>273</v>
      </c>
      <c r="F536" s="195">
        <v>43664.676840277774</v>
      </c>
    </row>
    <row r="537" spans="1:6" x14ac:dyDescent="0.35">
      <c r="A537" s="170" t="s">
        <v>1757</v>
      </c>
      <c r="B537" s="206">
        <v>0.1</v>
      </c>
      <c r="C537" t="s">
        <v>1709</v>
      </c>
      <c r="D537" t="s">
        <v>1710</v>
      </c>
      <c r="E537" t="s">
        <v>273</v>
      </c>
      <c r="F537" s="195">
        <v>43664.676840277774</v>
      </c>
    </row>
    <row r="538" spans="1:6" x14ac:dyDescent="0.35">
      <c r="A538" s="170" t="s">
        <v>1487</v>
      </c>
      <c r="B538" s="206">
        <v>0.1</v>
      </c>
      <c r="C538" t="s">
        <v>1459</v>
      </c>
      <c r="D538" t="s">
        <v>1460</v>
      </c>
      <c r="E538" t="s">
        <v>273</v>
      </c>
      <c r="F538" s="195">
        <v>43069.636192129627</v>
      </c>
    </row>
    <row r="539" spans="1:6" x14ac:dyDescent="0.35">
      <c r="A539" s="170" t="s">
        <v>1758</v>
      </c>
      <c r="B539" s="206">
        <v>0.1</v>
      </c>
      <c r="C539" t="s">
        <v>1709</v>
      </c>
      <c r="D539" t="s">
        <v>1710</v>
      </c>
      <c r="E539" t="s">
        <v>273</v>
      </c>
      <c r="F539" s="195">
        <v>43664.676840277774</v>
      </c>
    </row>
    <row r="540" spans="1:6" x14ac:dyDescent="0.35">
      <c r="A540" s="170" t="s">
        <v>839</v>
      </c>
      <c r="B540" s="206">
        <v>8.9999999999999993E-3</v>
      </c>
      <c r="C540" t="s">
        <v>676</v>
      </c>
      <c r="D540" t="s">
        <v>122</v>
      </c>
      <c r="E540" t="s">
        <v>273</v>
      </c>
      <c r="F540" s="195">
        <v>42395.573738425926</v>
      </c>
    </row>
    <row r="541" spans="1:6" x14ac:dyDescent="0.35">
      <c r="A541" s="170" t="s">
        <v>488</v>
      </c>
      <c r="B541" s="206">
        <v>0.1</v>
      </c>
      <c r="C541" t="s">
        <v>477</v>
      </c>
      <c r="D541" t="s">
        <v>478</v>
      </c>
      <c r="E541" t="s">
        <v>273</v>
      </c>
      <c r="F541" s="195">
        <v>41620.479398148149</v>
      </c>
    </row>
    <row r="542" spans="1:6" x14ac:dyDescent="0.35">
      <c r="A542" s="170" t="s">
        <v>1759</v>
      </c>
      <c r="B542" s="206">
        <v>0.1</v>
      </c>
      <c r="C542" t="s">
        <v>1703</v>
      </c>
      <c r="D542" t="s">
        <v>1704</v>
      </c>
      <c r="E542" t="s">
        <v>273</v>
      </c>
      <c r="F542" s="195">
        <v>43664.675219907411</v>
      </c>
    </row>
    <row r="543" spans="1:6" x14ac:dyDescent="0.35">
      <c r="A543" s="170" t="s">
        <v>1760</v>
      </c>
      <c r="B543" s="206">
        <v>0.1</v>
      </c>
      <c r="C543" t="s">
        <v>1703</v>
      </c>
      <c r="D543" t="s">
        <v>1704</v>
      </c>
      <c r="E543" t="s">
        <v>273</v>
      </c>
      <c r="F543" s="195">
        <v>43664.675219907411</v>
      </c>
    </row>
    <row r="544" spans="1:6" x14ac:dyDescent="0.35">
      <c r="A544" s="170" t="s">
        <v>396</v>
      </c>
      <c r="B544" s="206">
        <v>0.1</v>
      </c>
      <c r="C544" t="s">
        <v>387</v>
      </c>
      <c r="D544" t="s">
        <v>388</v>
      </c>
      <c r="E544" t="s">
        <v>273</v>
      </c>
      <c r="F544" s="195">
        <v>41620.478402777779</v>
      </c>
    </row>
    <row r="545" spans="1:6" x14ac:dyDescent="0.35">
      <c r="A545" s="170" t="s">
        <v>1201</v>
      </c>
      <c r="B545" s="206">
        <v>0.02</v>
      </c>
      <c r="C545" t="s">
        <v>1109</v>
      </c>
      <c r="D545" t="s">
        <v>123</v>
      </c>
      <c r="E545" t="s">
        <v>273</v>
      </c>
      <c r="F545" s="195">
        <v>42347.501400462963</v>
      </c>
    </row>
    <row r="546" spans="1:6" x14ac:dyDescent="0.35">
      <c r="A546" s="170" t="s">
        <v>1202</v>
      </c>
      <c r="B546" s="206">
        <v>0.02</v>
      </c>
      <c r="C546" t="s">
        <v>1109</v>
      </c>
      <c r="D546" t="s">
        <v>123</v>
      </c>
      <c r="E546" t="s">
        <v>273</v>
      </c>
      <c r="F546" s="195">
        <v>42347.501400462963</v>
      </c>
    </row>
    <row r="547" spans="1:6" x14ac:dyDescent="0.35">
      <c r="A547" s="170" t="s">
        <v>1761</v>
      </c>
      <c r="B547" s="206">
        <v>0.1</v>
      </c>
      <c r="C547" t="s">
        <v>1709</v>
      </c>
      <c r="D547" t="s">
        <v>1710</v>
      </c>
      <c r="E547" t="s">
        <v>273</v>
      </c>
      <c r="F547" s="195">
        <v>43664.676840277774</v>
      </c>
    </row>
    <row r="548" spans="1:6" x14ac:dyDescent="0.35">
      <c r="A548" s="170" t="s">
        <v>580</v>
      </c>
      <c r="B548" s="206">
        <v>0.1</v>
      </c>
      <c r="C548" t="s">
        <v>536</v>
      </c>
      <c r="D548" t="s">
        <v>537</v>
      </c>
      <c r="E548" t="s">
        <v>273</v>
      </c>
      <c r="F548" s="195">
        <v>41620.491724537038</v>
      </c>
    </row>
    <row r="549" spans="1:6" x14ac:dyDescent="0.35">
      <c r="A549" s="170" t="s">
        <v>1203</v>
      </c>
      <c r="B549" s="206">
        <v>0.02</v>
      </c>
      <c r="C549" t="s">
        <v>1109</v>
      </c>
      <c r="D549" t="s">
        <v>123</v>
      </c>
      <c r="E549" t="s">
        <v>273</v>
      </c>
      <c r="F549" s="195">
        <v>42347.501400462963</v>
      </c>
    </row>
    <row r="550" spans="1:6" x14ac:dyDescent="0.35">
      <c r="A550" s="170" t="s">
        <v>1762</v>
      </c>
      <c r="B550" s="206">
        <v>0.1</v>
      </c>
      <c r="C550" t="s">
        <v>1721</v>
      </c>
      <c r="D550" t="s">
        <v>1722</v>
      </c>
      <c r="E550" t="s">
        <v>273</v>
      </c>
      <c r="F550" s="195">
        <v>43787.670092592591</v>
      </c>
    </row>
    <row r="551" spans="1:6" x14ac:dyDescent="0.35">
      <c r="A551" s="170" t="s">
        <v>1204</v>
      </c>
      <c r="B551" s="206">
        <v>0.02</v>
      </c>
      <c r="C551" t="s">
        <v>1109</v>
      </c>
      <c r="D551" t="s">
        <v>123</v>
      </c>
      <c r="E551" t="s">
        <v>273</v>
      </c>
      <c r="F551" s="195">
        <v>42347.501400462963</v>
      </c>
    </row>
    <row r="552" spans="1:6" x14ac:dyDescent="0.35">
      <c r="A552" s="170" t="s">
        <v>656</v>
      </c>
      <c r="B552" s="206">
        <v>0.1</v>
      </c>
      <c r="C552" t="s">
        <v>651</v>
      </c>
      <c r="D552" t="s">
        <v>652</v>
      </c>
      <c r="E552" t="s">
        <v>273</v>
      </c>
      <c r="F552" s="195">
        <v>42341.656828703701</v>
      </c>
    </row>
    <row r="553" spans="1:6" x14ac:dyDescent="0.35">
      <c r="A553" s="170" t="s">
        <v>1488</v>
      </c>
      <c r="B553" s="206">
        <v>0.1</v>
      </c>
      <c r="C553" t="s">
        <v>1459</v>
      </c>
      <c r="D553" t="s">
        <v>1460</v>
      </c>
      <c r="E553" t="s">
        <v>273</v>
      </c>
      <c r="F553" s="195">
        <v>43069.636192129627</v>
      </c>
    </row>
    <row r="554" spans="1:6" x14ac:dyDescent="0.35">
      <c r="A554" s="170" t="s">
        <v>581</v>
      </c>
      <c r="B554" s="206">
        <v>0.1</v>
      </c>
      <c r="C554" t="s">
        <v>536</v>
      </c>
      <c r="D554" t="s">
        <v>537</v>
      </c>
      <c r="E554" t="s">
        <v>273</v>
      </c>
      <c r="F554" s="195">
        <v>41620.491724537038</v>
      </c>
    </row>
    <row r="555" spans="1:6" x14ac:dyDescent="0.35">
      <c r="A555" s="170" t="s">
        <v>1763</v>
      </c>
      <c r="B555" s="206">
        <v>0.1</v>
      </c>
      <c r="C555" t="s">
        <v>1709</v>
      </c>
      <c r="D555" t="s">
        <v>1710</v>
      </c>
      <c r="E555" t="s">
        <v>273</v>
      </c>
      <c r="F555" s="195">
        <v>43664.676840277774</v>
      </c>
    </row>
    <row r="556" spans="1:6" x14ac:dyDescent="0.35">
      <c r="A556" s="170" t="s">
        <v>1764</v>
      </c>
      <c r="B556" s="206">
        <v>0.1</v>
      </c>
      <c r="C556" t="s">
        <v>1709</v>
      </c>
      <c r="D556" t="s">
        <v>1710</v>
      </c>
      <c r="E556" t="s">
        <v>273</v>
      </c>
      <c r="F556" s="195">
        <v>43664.676840277774</v>
      </c>
    </row>
    <row r="557" spans="1:6" x14ac:dyDescent="0.35">
      <c r="A557" s="170" t="s">
        <v>1765</v>
      </c>
      <c r="B557" s="206">
        <v>0.1</v>
      </c>
      <c r="C557" t="s">
        <v>1709</v>
      </c>
      <c r="D557" t="s">
        <v>1710</v>
      </c>
      <c r="E557" t="s">
        <v>273</v>
      </c>
      <c r="F557" s="195">
        <v>43664.676840277774</v>
      </c>
    </row>
    <row r="558" spans="1:6" x14ac:dyDescent="0.35">
      <c r="A558" s="170" t="s">
        <v>1205</v>
      </c>
      <c r="B558" s="206">
        <v>0.02</v>
      </c>
      <c r="C558" t="s">
        <v>1109</v>
      </c>
      <c r="D558" t="s">
        <v>123</v>
      </c>
      <c r="E558" t="s">
        <v>273</v>
      </c>
      <c r="F558" s="195">
        <v>42347.501400462963</v>
      </c>
    </row>
    <row r="559" spans="1:6" x14ac:dyDescent="0.35">
      <c r="A559" s="170" t="s">
        <v>840</v>
      </c>
      <c r="B559" s="206">
        <v>8.9999999999999993E-3</v>
      </c>
      <c r="C559" t="s">
        <v>676</v>
      </c>
      <c r="D559" t="s">
        <v>122</v>
      </c>
      <c r="E559" t="s">
        <v>273</v>
      </c>
      <c r="F559" s="195">
        <v>42395.573738425926</v>
      </c>
    </row>
    <row r="560" spans="1:6" x14ac:dyDescent="0.35">
      <c r="A560" s="170" t="s">
        <v>841</v>
      </c>
      <c r="B560" s="206">
        <v>8.9999999999999993E-3</v>
      </c>
      <c r="C560" t="s">
        <v>676</v>
      </c>
      <c r="D560" t="s">
        <v>122</v>
      </c>
      <c r="E560" t="s">
        <v>273</v>
      </c>
      <c r="F560" s="195">
        <v>42395.573738425926</v>
      </c>
    </row>
    <row r="561" spans="1:6" x14ac:dyDescent="0.35">
      <c r="A561" s="170" t="s">
        <v>1206</v>
      </c>
      <c r="B561" s="206">
        <v>0.02</v>
      </c>
      <c r="C561" t="s">
        <v>1109</v>
      </c>
      <c r="D561" t="s">
        <v>123</v>
      </c>
      <c r="E561" t="s">
        <v>273</v>
      </c>
      <c r="F561" s="195">
        <v>42347.501400462963</v>
      </c>
    </row>
    <row r="562" spans="1:6" x14ac:dyDescent="0.35">
      <c r="A562" s="170" t="s">
        <v>1588</v>
      </c>
      <c r="B562" s="206">
        <v>0.1</v>
      </c>
      <c r="C562" t="s">
        <v>1365</v>
      </c>
      <c r="D562" t="s">
        <v>1366</v>
      </c>
      <c r="E562" t="s">
        <v>273</v>
      </c>
      <c r="F562" s="195">
        <v>43850.636631944442</v>
      </c>
    </row>
    <row r="563" spans="1:6" x14ac:dyDescent="0.35">
      <c r="A563" s="170" t="s">
        <v>842</v>
      </c>
      <c r="B563" s="206">
        <v>8.9999999999999993E-3</v>
      </c>
      <c r="C563" t="s">
        <v>676</v>
      </c>
      <c r="D563" t="s">
        <v>122</v>
      </c>
      <c r="E563" t="s">
        <v>273</v>
      </c>
      <c r="F563" s="195">
        <v>42395.573738425926</v>
      </c>
    </row>
    <row r="564" spans="1:6" x14ac:dyDescent="0.35">
      <c r="A564" s="170" t="s">
        <v>1766</v>
      </c>
      <c r="B564" s="206">
        <v>0.1</v>
      </c>
      <c r="C564" t="s">
        <v>1721</v>
      </c>
      <c r="D564" t="s">
        <v>1722</v>
      </c>
      <c r="E564" t="s">
        <v>273</v>
      </c>
      <c r="F564" s="195">
        <v>43787.670092592591</v>
      </c>
    </row>
    <row r="565" spans="1:6" x14ac:dyDescent="0.35">
      <c r="A565" s="201" t="s">
        <v>1207</v>
      </c>
      <c r="B565" s="206">
        <v>0.02</v>
      </c>
      <c r="C565" t="s">
        <v>1109</v>
      </c>
      <c r="D565" t="s">
        <v>123</v>
      </c>
      <c r="E565" t="s">
        <v>273</v>
      </c>
      <c r="F565" s="195">
        <v>42347.501400462963</v>
      </c>
    </row>
    <row r="566" spans="1:6" x14ac:dyDescent="0.35">
      <c r="A566" s="170" t="s">
        <v>1208</v>
      </c>
      <c r="B566" s="206">
        <v>0.02</v>
      </c>
      <c r="C566" t="s">
        <v>1109</v>
      </c>
      <c r="D566" t="s">
        <v>123</v>
      </c>
      <c r="E566" t="s">
        <v>273</v>
      </c>
      <c r="F566" s="195">
        <v>42347.501400462963</v>
      </c>
    </row>
    <row r="567" spans="1:6" x14ac:dyDescent="0.35">
      <c r="A567" s="170" t="s">
        <v>1489</v>
      </c>
      <c r="B567" s="206">
        <v>0.1</v>
      </c>
      <c r="C567" t="s">
        <v>1459</v>
      </c>
      <c r="D567" t="s">
        <v>1460</v>
      </c>
      <c r="E567" t="s">
        <v>273</v>
      </c>
      <c r="F567" s="195">
        <v>43069.636192129627</v>
      </c>
    </row>
    <row r="568" spans="1:6" x14ac:dyDescent="0.35">
      <c r="A568" s="170" t="s">
        <v>1490</v>
      </c>
      <c r="B568" s="206">
        <v>0.1</v>
      </c>
      <c r="C568" t="s">
        <v>1459</v>
      </c>
      <c r="D568" t="s">
        <v>1460</v>
      </c>
      <c r="E568" t="s">
        <v>273</v>
      </c>
      <c r="F568" s="195">
        <v>43069.636192129627</v>
      </c>
    </row>
    <row r="569" spans="1:6" x14ac:dyDescent="0.35">
      <c r="A569" s="170" t="s">
        <v>1209</v>
      </c>
      <c r="B569" s="206">
        <v>0.02</v>
      </c>
      <c r="C569" t="s">
        <v>1109</v>
      </c>
      <c r="D569" t="s">
        <v>123</v>
      </c>
      <c r="E569" t="s">
        <v>273</v>
      </c>
      <c r="F569" s="195">
        <v>42347.501400462963</v>
      </c>
    </row>
    <row r="570" spans="1:6" x14ac:dyDescent="0.35">
      <c r="A570" s="170" t="s">
        <v>1349</v>
      </c>
      <c r="B570" s="206">
        <v>0.1</v>
      </c>
      <c r="C570" t="s">
        <v>1342</v>
      </c>
      <c r="D570" t="s">
        <v>1343</v>
      </c>
      <c r="E570" t="s">
        <v>273</v>
      </c>
      <c r="F570" s="195">
        <v>42719.664039351854</v>
      </c>
    </row>
    <row r="571" spans="1:6" x14ac:dyDescent="0.35">
      <c r="A571" s="170" t="s">
        <v>1210</v>
      </c>
      <c r="B571" s="206">
        <v>0.02</v>
      </c>
      <c r="C571" t="s">
        <v>1109</v>
      </c>
      <c r="D571" t="s">
        <v>123</v>
      </c>
      <c r="E571" t="s">
        <v>273</v>
      </c>
      <c r="F571" s="195">
        <v>42347.501400462963</v>
      </c>
    </row>
    <row r="572" spans="1:6" x14ac:dyDescent="0.35">
      <c r="A572" s="170" t="s">
        <v>1767</v>
      </c>
      <c r="B572" s="206">
        <v>0.1</v>
      </c>
      <c r="C572" t="s">
        <v>1706</v>
      </c>
      <c r="D572" t="s">
        <v>1707</v>
      </c>
      <c r="E572" t="s">
        <v>273</v>
      </c>
      <c r="F572" s="195">
        <v>43664.69363425926</v>
      </c>
    </row>
    <row r="573" spans="1:6" x14ac:dyDescent="0.35">
      <c r="A573" s="170" t="s">
        <v>1376</v>
      </c>
      <c r="B573" s="206">
        <v>0.1</v>
      </c>
      <c r="C573" t="s">
        <v>1365</v>
      </c>
      <c r="D573" t="s">
        <v>1366</v>
      </c>
      <c r="E573" t="s">
        <v>273</v>
      </c>
      <c r="F573" s="195">
        <v>43850.636631944442</v>
      </c>
    </row>
    <row r="574" spans="1:6" x14ac:dyDescent="0.35">
      <c r="A574" s="170" t="s">
        <v>1768</v>
      </c>
      <c r="B574" s="206">
        <v>0.1</v>
      </c>
      <c r="C574" t="s">
        <v>1706</v>
      </c>
      <c r="D574" t="s">
        <v>1707</v>
      </c>
      <c r="E574" t="s">
        <v>273</v>
      </c>
      <c r="F574" s="195">
        <v>43664.69363425926</v>
      </c>
    </row>
    <row r="575" spans="1:6" x14ac:dyDescent="0.35">
      <c r="A575" s="170" t="s">
        <v>1769</v>
      </c>
      <c r="B575" s="206">
        <v>0.1</v>
      </c>
      <c r="C575" t="s">
        <v>1709</v>
      </c>
      <c r="D575" t="s">
        <v>1710</v>
      </c>
      <c r="E575" t="s">
        <v>273</v>
      </c>
      <c r="F575" s="195">
        <v>43664.676840277774</v>
      </c>
    </row>
    <row r="576" spans="1:6" x14ac:dyDescent="0.35">
      <c r="A576" s="170" t="s">
        <v>1770</v>
      </c>
      <c r="B576" s="206">
        <v>0.1</v>
      </c>
      <c r="C576" t="s">
        <v>1709</v>
      </c>
      <c r="D576" t="s">
        <v>1710</v>
      </c>
      <c r="E576" t="s">
        <v>273</v>
      </c>
      <c r="F576" s="195">
        <v>43664.676840277774</v>
      </c>
    </row>
    <row r="577" spans="1:6" x14ac:dyDescent="0.35">
      <c r="A577" s="170" t="s">
        <v>1329</v>
      </c>
      <c r="B577" s="206">
        <v>0.1</v>
      </c>
      <c r="C577" t="s">
        <v>1324</v>
      </c>
      <c r="D577" t="s">
        <v>1325</v>
      </c>
      <c r="E577" t="s">
        <v>273</v>
      </c>
      <c r="F577" s="195">
        <v>42347.582094907404</v>
      </c>
    </row>
    <row r="578" spans="1:6" x14ac:dyDescent="0.35">
      <c r="A578" s="170" t="s">
        <v>1771</v>
      </c>
      <c r="B578" s="206">
        <v>0.1</v>
      </c>
      <c r="C578" t="s">
        <v>1709</v>
      </c>
      <c r="D578" t="s">
        <v>1710</v>
      </c>
      <c r="E578" t="s">
        <v>273</v>
      </c>
      <c r="F578" s="195">
        <v>43664.676840277774</v>
      </c>
    </row>
    <row r="579" spans="1:6" x14ac:dyDescent="0.35">
      <c r="A579" s="170" t="s">
        <v>657</v>
      </c>
      <c r="B579" s="206">
        <v>0.1</v>
      </c>
      <c r="C579" t="s">
        <v>651</v>
      </c>
      <c r="D579" t="s">
        <v>652</v>
      </c>
      <c r="E579" t="s">
        <v>273</v>
      </c>
      <c r="F579" s="195">
        <v>42341.656828703701</v>
      </c>
    </row>
    <row r="580" spans="1:6" x14ac:dyDescent="0.35">
      <c r="A580" s="170" t="s">
        <v>1211</v>
      </c>
      <c r="B580" s="206">
        <v>0.02</v>
      </c>
      <c r="C580" t="s">
        <v>1109</v>
      </c>
      <c r="D580" t="s">
        <v>123</v>
      </c>
      <c r="E580" t="s">
        <v>273</v>
      </c>
      <c r="F580" s="195">
        <v>42347.501400462963</v>
      </c>
    </row>
    <row r="581" spans="1:6" x14ac:dyDescent="0.35">
      <c r="A581" s="170" t="s">
        <v>582</v>
      </c>
      <c r="B581" s="206">
        <v>0.1</v>
      </c>
      <c r="C581" t="s">
        <v>536</v>
      </c>
      <c r="D581" t="s">
        <v>537</v>
      </c>
      <c r="E581" t="s">
        <v>273</v>
      </c>
      <c r="F581" s="195">
        <v>41620.491724537038</v>
      </c>
    </row>
    <row r="582" spans="1:6" x14ac:dyDescent="0.35">
      <c r="A582" s="170" t="s">
        <v>1442</v>
      </c>
      <c r="B582" s="206">
        <v>5.0000000000000001E-3</v>
      </c>
      <c r="C582" t="s">
        <v>1431</v>
      </c>
      <c r="D582" t="s">
        <v>1432</v>
      </c>
      <c r="E582" t="s">
        <v>273</v>
      </c>
      <c r="F582" s="195">
        <v>42341.680462962962</v>
      </c>
    </row>
    <row r="583" spans="1:6" x14ac:dyDescent="0.35">
      <c r="A583" s="170" t="s">
        <v>1772</v>
      </c>
      <c r="B583" s="206">
        <v>0.1</v>
      </c>
      <c r="C583" t="s">
        <v>1709</v>
      </c>
      <c r="D583" t="s">
        <v>1710</v>
      </c>
      <c r="E583" t="s">
        <v>273</v>
      </c>
      <c r="F583" s="195">
        <v>43664.676840277774</v>
      </c>
    </row>
    <row r="584" spans="1:6" x14ac:dyDescent="0.35">
      <c r="A584" s="170" t="s">
        <v>1491</v>
      </c>
      <c r="B584" s="206">
        <v>0.1</v>
      </c>
      <c r="C584" t="s">
        <v>1459</v>
      </c>
      <c r="D584" t="s">
        <v>1460</v>
      </c>
      <c r="E584" t="s">
        <v>273</v>
      </c>
      <c r="F584" s="195">
        <v>43069.636192129627</v>
      </c>
    </row>
    <row r="585" spans="1:6" x14ac:dyDescent="0.35">
      <c r="A585" s="170" t="s">
        <v>583</v>
      </c>
      <c r="B585" s="206">
        <v>0.1</v>
      </c>
      <c r="C585" t="s">
        <v>536</v>
      </c>
      <c r="D585" t="s">
        <v>537</v>
      </c>
      <c r="E585" t="s">
        <v>273</v>
      </c>
      <c r="F585" s="195">
        <v>41620.491724537038</v>
      </c>
    </row>
    <row r="586" spans="1:6" x14ac:dyDescent="0.35">
      <c r="A586" s="170" t="s">
        <v>1330</v>
      </c>
      <c r="B586" s="206">
        <v>0.1</v>
      </c>
      <c r="C586" t="s">
        <v>1324</v>
      </c>
      <c r="D586" t="s">
        <v>1325</v>
      </c>
      <c r="E586" t="s">
        <v>273</v>
      </c>
      <c r="F586" s="195">
        <v>42347.582094907404</v>
      </c>
    </row>
    <row r="587" spans="1:6" x14ac:dyDescent="0.35">
      <c r="A587" s="170" t="s">
        <v>489</v>
      </c>
      <c r="B587" s="206">
        <v>0.1</v>
      </c>
      <c r="C587" t="s">
        <v>477</v>
      </c>
      <c r="D587" t="s">
        <v>478</v>
      </c>
      <c r="E587" t="s">
        <v>273</v>
      </c>
      <c r="F587" s="195">
        <v>41620.479398148149</v>
      </c>
    </row>
    <row r="588" spans="1:6" x14ac:dyDescent="0.35">
      <c r="A588" s="170" t="s">
        <v>1212</v>
      </c>
      <c r="B588" s="206">
        <v>0.02</v>
      </c>
      <c r="C588" t="s">
        <v>1109</v>
      </c>
      <c r="D588" t="s">
        <v>123</v>
      </c>
      <c r="E588" t="s">
        <v>273</v>
      </c>
      <c r="F588" s="195">
        <v>42347.501400462963</v>
      </c>
    </row>
    <row r="589" spans="1:6" x14ac:dyDescent="0.35">
      <c r="A589" s="170" t="s">
        <v>397</v>
      </c>
      <c r="B589" s="206">
        <v>0.1</v>
      </c>
      <c r="C589" t="s">
        <v>387</v>
      </c>
      <c r="D589" t="s">
        <v>388</v>
      </c>
      <c r="E589" t="s">
        <v>273</v>
      </c>
      <c r="F589" s="195">
        <v>41620.478402777779</v>
      </c>
    </row>
    <row r="590" spans="1:6" x14ac:dyDescent="0.35">
      <c r="A590" s="170" t="s">
        <v>1492</v>
      </c>
      <c r="B590" s="206">
        <v>0.1</v>
      </c>
      <c r="C590" t="s">
        <v>1459</v>
      </c>
      <c r="D590" t="s">
        <v>1460</v>
      </c>
      <c r="E590" t="s">
        <v>273</v>
      </c>
      <c r="F590" s="195">
        <v>43069.636192129627</v>
      </c>
    </row>
    <row r="591" spans="1:6" x14ac:dyDescent="0.35">
      <c r="A591" s="170" t="s">
        <v>1331</v>
      </c>
      <c r="B591" s="206">
        <v>0.1</v>
      </c>
      <c r="C591" t="s">
        <v>1324</v>
      </c>
      <c r="D591" t="s">
        <v>1325</v>
      </c>
      <c r="E591" t="s">
        <v>273</v>
      </c>
      <c r="F591" s="195">
        <v>42347.582094907404</v>
      </c>
    </row>
    <row r="592" spans="1:6" x14ac:dyDescent="0.35">
      <c r="A592" s="170" t="s">
        <v>584</v>
      </c>
      <c r="B592" s="206">
        <v>0.1</v>
      </c>
      <c r="C592" t="s">
        <v>536</v>
      </c>
      <c r="D592" t="s">
        <v>537</v>
      </c>
      <c r="E592" t="s">
        <v>273</v>
      </c>
      <c r="F592" s="195">
        <v>41620.491724537038</v>
      </c>
    </row>
    <row r="593" spans="1:6" x14ac:dyDescent="0.35">
      <c r="A593" s="170" t="s">
        <v>585</v>
      </c>
      <c r="B593" s="206">
        <v>0.1</v>
      </c>
      <c r="C593" t="s">
        <v>536</v>
      </c>
      <c r="D593" t="s">
        <v>537</v>
      </c>
      <c r="E593" t="s">
        <v>273</v>
      </c>
      <c r="F593" s="195">
        <v>41620.491724537038</v>
      </c>
    </row>
    <row r="594" spans="1:6" x14ac:dyDescent="0.35">
      <c r="A594" s="170" t="s">
        <v>843</v>
      </c>
      <c r="B594" s="206">
        <v>8.9999999999999993E-3</v>
      </c>
      <c r="C594" t="s">
        <v>676</v>
      </c>
      <c r="D594" t="s">
        <v>122</v>
      </c>
      <c r="E594" t="s">
        <v>273</v>
      </c>
      <c r="F594" s="195">
        <v>42395.573738425926</v>
      </c>
    </row>
    <row r="595" spans="1:6" x14ac:dyDescent="0.35">
      <c r="A595" s="170" t="s">
        <v>1676</v>
      </c>
      <c r="B595" s="206">
        <v>0.02</v>
      </c>
      <c r="C595" t="s">
        <v>1109</v>
      </c>
      <c r="D595" t="s">
        <v>123</v>
      </c>
      <c r="E595" t="s">
        <v>273</v>
      </c>
      <c r="F595" s="195">
        <v>42347.501400462963</v>
      </c>
    </row>
    <row r="596" spans="1:6" x14ac:dyDescent="0.35">
      <c r="A596" s="170" t="s">
        <v>844</v>
      </c>
      <c r="B596" s="206">
        <v>8.9999999999999993E-3</v>
      </c>
      <c r="C596" t="s">
        <v>676</v>
      </c>
      <c r="D596" t="s">
        <v>122</v>
      </c>
      <c r="E596" t="s">
        <v>273</v>
      </c>
      <c r="F596" s="195">
        <v>42395.573738425926</v>
      </c>
    </row>
    <row r="597" spans="1:6" x14ac:dyDescent="0.35">
      <c r="A597" s="170" t="s">
        <v>359</v>
      </c>
      <c r="B597" s="206">
        <v>0.01</v>
      </c>
      <c r="C597" t="s">
        <v>291</v>
      </c>
      <c r="D597" t="s">
        <v>121</v>
      </c>
      <c r="E597" t="s">
        <v>273</v>
      </c>
      <c r="F597" s="195">
        <v>43451.690671296295</v>
      </c>
    </row>
    <row r="598" spans="1:6" x14ac:dyDescent="0.35">
      <c r="A598" s="170" t="s">
        <v>1332</v>
      </c>
      <c r="B598" s="206">
        <v>0.1</v>
      </c>
      <c r="C598" t="s">
        <v>1324</v>
      </c>
      <c r="D598" t="s">
        <v>1325</v>
      </c>
      <c r="E598" t="s">
        <v>273</v>
      </c>
      <c r="F598" s="195">
        <v>42347.582094907404</v>
      </c>
    </row>
    <row r="599" spans="1:6" x14ac:dyDescent="0.35">
      <c r="A599" s="170" t="s">
        <v>1773</v>
      </c>
      <c r="B599" s="206">
        <v>0.1</v>
      </c>
      <c r="C599" t="s">
        <v>1706</v>
      </c>
      <c r="D599" t="s">
        <v>1707</v>
      </c>
      <c r="E599" t="s">
        <v>273</v>
      </c>
      <c r="F599" s="195">
        <v>43664.69363425926</v>
      </c>
    </row>
    <row r="600" spans="1:6" x14ac:dyDescent="0.35">
      <c r="A600" s="170" t="s">
        <v>845</v>
      </c>
      <c r="B600" s="206">
        <v>8.9999999999999993E-3</v>
      </c>
      <c r="C600" t="s">
        <v>676</v>
      </c>
      <c r="D600" t="s">
        <v>122</v>
      </c>
      <c r="E600" t="s">
        <v>273</v>
      </c>
      <c r="F600" s="195">
        <v>42395.573738425926</v>
      </c>
    </row>
    <row r="601" spans="1:6" x14ac:dyDescent="0.35">
      <c r="A601" s="170" t="s">
        <v>846</v>
      </c>
      <c r="B601" s="206">
        <v>8.9999999999999993E-3</v>
      </c>
      <c r="C601" t="s">
        <v>676</v>
      </c>
      <c r="D601" t="s">
        <v>122</v>
      </c>
      <c r="E601" t="s">
        <v>273</v>
      </c>
      <c r="F601" s="195">
        <v>42395.573738425926</v>
      </c>
    </row>
    <row r="602" spans="1:6" x14ac:dyDescent="0.35">
      <c r="A602" s="170" t="s">
        <v>360</v>
      </c>
      <c r="B602" s="206">
        <v>0.01</v>
      </c>
      <c r="C602" t="s">
        <v>291</v>
      </c>
      <c r="D602" t="s">
        <v>121</v>
      </c>
      <c r="E602" t="s">
        <v>273</v>
      </c>
      <c r="F602" s="195">
        <v>43451.690671296295</v>
      </c>
    </row>
    <row r="603" spans="1:6" x14ac:dyDescent="0.35">
      <c r="A603" s="170" t="s">
        <v>490</v>
      </c>
      <c r="B603" s="206">
        <v>0.1</v>
      </c>
      <c r="C603" t="s">
        <v>477</v>
      </c>
      <c r="D603" t="s">
        <v>478</v>
      </c>
      <c r="E603" t="s">
        <v>273</v>
      </c>
      <c r="F603" s="195">
        <v>41620.479398148149</v>
      </c>
    </row>
    <row r="604" spans="1:6" x14ac:dyDescent="0.35">
      <c r="A604" s="170" t="s">
        <v>586</v>
      </c>
      <c r="B604" s="206">
        <v>0.1</v>
      </c>
      <c r="C604" t="s">
        <v>536</v>
      </c>
      <c r="D604" t="s">
        <v>537</v>
      </c>
      <c r="E604" t="s">
        <v>273</v>
      </c>
      <c r="F604" s="195">
        <v>41620.491724537038</v>
      </c>
    </row>
    <row r="605" spans="1:6" x14ac:dyDescent="0.35">
      <c r="A605" s="170" t="s">
        <v>1333</v>
      </c>
      <c r="B605" s="206">
        <v>0.1</v>
      </c>
      <c r="C605" t="s">
        <v>1324</v>
      </c>
      <c r="D605" t="s">
        <v>1325</v>
      </c>
      <c r="E605" t="s">
        <v>273</v>
      </c>
      <c r="F605" s="195">
        <v>42347.582094907404</v>
      </c>
    </row>
    <row r="606" spans="1:6" x14ac:dyDescent="0.35">
      <c r="A606" s="170" t="s">
        <v>1334</v>
      </c>
      <c r="B606" s="206">
        <v>0.1</v>
      </c>
      <c r="C606" t="s">
        <v>1324</v>
      </c>
      <c r="D606" t="s">
        <v>1325</v>
      </c>
      <c r="E606" t="s">
        <v>273</v>
      </c>
      <c r="F606" s="195">
        <v>42347.582094907404</v>
      </c>
    </row>
    <row r="607" spans="1:6" x14ac:dyDescent="0.35">
      <c r="A607" s="170" t="s">
        <v>1774</v>
      </c>
      <c r="B607" s="206">
        <v>0.1</v>
      </c>
      <c r="C607" t="s">
        <v>1706</v>
      </c>
      <c r="D607" t="s">
        <v>1707</v>
      </c>
      <c r="E607" t="s">
        <v>273</v>
      </c>
      <c r="F607" s="195">
        <v>43664.69363425926</v>
      </c>
    </row>
    <row r="608" spans="1:6" x14ac:dyDescent="0.35">
      <c r="A608" s="170" t="s">
        <v>1213</v>
      </c>
      <c r="B608" s="206">
        <v>0.02</v>
      </c>
      <c r="C608" t="s">
        <v>1109</v>
      </c>
      <c r="D608" t="s">
        <v>123</v>
      </c>
      <c r="E608" t="s">
        <v>273</v>
      </c>
      <c r="F608" s="195">
        <v>42347.501400462963</v>
      </c>
    </row>
    <row r="609" spans="1:6" x14ac:dyDescent="0.35">
      <c r="A609" s="170" t="s">
        <v>1350</v>
      </c>
      <c r="B609" s="206">
        <v>0.1</v>
      </c>
      <c r="C609" t="s">
        <v>1342</v>
      </c>
      <c r="D609" t="s">
        <v>1343</v>
      </c>
      <c r="E609" t="s">
        <v>273</v>
      </c>
      <c r="F609" s="195">
        <v>42719.664039351854</v>
      </c>
    </row>
    <row r="610" spans="1:6" x14ac:dyDescent="0.35">
      <c r="A610" s="170" t="s">
        <v>1493</v>
      </c>
      <c r="B610" s="206">
        <v>0.1</v>
      </c>
      <c r="C610" t="s">
        <v>1459</v>
      </c>
      <c r="D610" t="s">
        <v>1460</v>
      </c>
      <c r="E610" t="s">
        <v>273</v>
      </c>
      <c r="F610" s="195">
        <v>43069.636192129627</v>
      </c>
    </row>
    <row r="611" spans="1:6" x14ac:dyDescent="0.35">
      <c r="A611" s="170" t="s">
        <v>1494</v>
      </c>
      <c r="B611" s="206">
        <v>0.1</v>
      </c>
      <c r="C611" t="s">
        <v>1459</v>
      </c>
      <c r="D611" t="s">
        <v>1460</v>
      </c>
      <c r="E611" t="s">
        <v>273</v>
      </c>
      <c r="F611" s="195">
        <v>43069.636192129627</v>
      </c>
    </row>
    <row r="612" spans="1:6" x14ac:dyDescent="0.35">
      <c r="A612" s="170" t="s">
        <v>1495</v>
      </c>
      <c r="B612" s="206">
        <v>0.1</v>
      </c>
      <c r="C612" t="s">
        <v>1459</v>
      </c>
      <c r="D612" t="s">
        <v>1460</v>
      </c>
      <c r="E612" t="s">
        <v>273</v>
      </c>
      <c r="F612" s="195">
        <v>43069.636192129627</v>
      </c>
    </row>
    <row r="613" spans="1:6" x14ac:dyDescent="0.35">
      <c r="A613" s="170" t="s">
        <v>1775</v>
      </c>
      <c r="B613" s="206">
        <v>0.1</v>
      </c>
      <c r="C613" t="s">
        <v>1706</v>
      </c>
      <c r="D613" t="s">
        <v>1707</v>
      </c>
      <c r="E613" t="s">
        <v>273</v>
      </c>
      <c r="F613" s="195">
        <v>43664.69363425926</v>
      </c>
    </row>
    <row r="614" spans="1:6" x14ac:dyDescent="0.35">
      <c r="A614" s="170" t="s">
        <v>1776</v>
      </c>
      <c r="B614" s="206">
        <v>0.1</v>
      </c>
      <c r="C614" t="s">
        <v>1706</v>
      </c>
      <c r="D614" t="s">
        <v>1707</v>
      </c>
      <c r="E614" t="s">
        <v>273</v>
      </c>
      <c r="F614" s="195">
        <v>43664.69363425926</v>
      </c>
    </row>
    <row r="615" spans="1:6" x14ac:dyDescent="0.35">
      <c r="A615" s="170" t="s">
        <v>1777</v>
      </c>
      <c r="B615" s="206">
        <v>0.1</v>
      </c>
      <c r="C615" t="s">
        <v>1706</v>
      </c>
      <c r="D615" t="s">
        <v>1707</v>
      </c>
      <c r="E615" t="s">
        <v>273</v>
      </c>
      <c r="F615" s="195">
        <v>43664.69363425926</v>
      </c>
    </row>
    <row r="616" spans="1:6" x14ac:dyDescent="0.35">
      <c r="A616" s="170" t="s">
        <v>1214</v>
      </c>
      <c r="B616" s="206">
        <v>0.02</v>
      </c>
      <c r="C616" t="s">
        <v>1109</v>
      </c>
      <c r="D616" t="s">
        <v>123</v>
      </c>
      <c r="E616" t="s">
        <v>273</v>
      </c>
      <c r="F616" s="195">
        <v>42347.501400462963</v>
      </c>
    </row>
    <row r="617" spans="1:6" x14ac:dyDescent="0.35">
      <c r="A617" s="170" t="s">
        <v>1673</v>
      </c>
      <c r="B617" s="206">
        <v>8.9999999999999993E-3</v>
      </c>
      <c r="C617" t="s">
        <v>676</v>
      </c>
      <c r="D617" t="s">
        <v>122</v>
      </c>
      <c r="E617" t="s">
        <v>273</v>
      </c>
      <c r="F617" s="195">
        <v>42395.573738425926</v>
      </c>
    </row>
    <row r="618" spans="1:6" x14ac:dyDescent="0.35">
      <c r="A618" s="170" t="s">
        <v>1443</v>
      </c>
      <c r="B618" s="206">
        <v>5.0000000000000001E-3</v>
      </c>
      <c r="C618" t="s">
        <v>1431</v>
      </c>
      <c r="D618" t="s">
        <v>1432</v>
      </c>
      <c r="E618" t="s">
        <v>273</v>
      </c>
      <c r="F618" s="195">
        <v>42341.680462962962</v>
      </c>
    </row>
    <row r="619" spans="1:6" x14ac:dyDescent="0.35">
      <c r="A619" s="170" t="s">
        <v>1335</v>
      </c>
      <c r="B619" s="206">
        <v>0.1</v>
      </c>
      <c r="C619" t="s">
        <v>1324</v>
      </c>
      <c r="D619" t="s">
        <v>1325</v>
      </c>
      <c r="E619" t="s">
        <v>273</v>
      </c>
      <c r="F619" s="195">
        <v>42347.582094907404</v>
      </c>
    </row>
    <row r="620" spans="1:6" x14ac:dyDescent="0.35">
      <c r="A620" s="170" t="s">
        <v>1215</v>
      </c>
      <c r="B620" s="206">
        <v>0.02</v>
      </c>
      <c r="C620" t="s">
        <v>1109</v>
      </c>
      <c r="D620" t="s">
        <v>123</v>
      </c>
      <c r="E620" t="s">
        <v>273</v>
      </c>
      <c r="F620" s="195">
        <v>42347.501400462963</v>
      </c>
    </row>
    <row r="621" spans="1:6" x14ac:dyDescent="0.35">
      <c r="A621" s="170" t="s">
        <v>1496</v>
      </c>
      <c r="B621" s="206">
        <v>0.1</v>
      </c>
      <c r="C621" t="s">
        <v>1459</v>
      </c>
      <c r="D621" t="s">
        <v>1460</v>
      </c>
      <c r="E621" t="s">
        <v>273</v>
      </c>
      <c r="F621" s="195">
        <v>43069.636192129627</v>
      </c>
    </row>
    <row r="622" spans="1:6" x14ac:dyDescent="0.35">
      <c r="A622" s="170" t="s">
        <v>398</v>
      </c>
      <c r="B622" s="206">
        <v>0.1</v>
      </c>
      <c r="C622" t="s">
        <v>387</v>
      </c>
      <c r="D622" t="s">
        <v>388</v>
      </c>
      <c r="E622" t="s">
        <v>273</v>
      </c>
      <c r="F622" s="195">
        <v>41620.478402777779</v>
      </c>
    </row>
    <row r="623" spans="1:6" x14ac:dyDescent="0.35">
      <c r="A623" s="170" t="s">
        <v>1559</v>
      </c>
      <c r="B623" s="206">
        <v>0.1</v>
      </c>
      <c r="C623" t="s">
        <v>1554</v>
      </c>
      <c r="D623" t="s">
        <v>1555</v>
      </c>
      <c r="E623" t="s">
        <v>273</v>
      </c>
      <c r="F623" s="195">
        <v>43173.536898148152</v>
      </c>
    </row>
    <row r="624" spans="1:6" x14ac:dyDescent="0.35">
      <c r="A624" s="170" t="s">
        <v>1677</v>
      </c>
      <c r="B624" s="206">
        <v>0.02</v>
      </c>
      <c r="C624" t="s">
        <v>1109</v>
      </c>
      <c r="D624" t="s">
        <v>123</v>
      </c>
      <c r="E624" t="s">
        <v>273</v>
      </c>
      <c r="F624" s="195">
        <v>42347.501400462963</v>
      </c>
    </row>
    <row r="625" spans="1:6" x14ac:dyDescent="0.35">
      <c r="A625" s="170" t="s">
        <v>1351</v>
      </c>
      <c r="B625" s="206">
        <v>0.1</v>
      </c>
      <c r="C625" t="s">
        <v>1342</v>
      </c>
      <c r="D625" t="s">
        <v>1343</v>
      </c>
      <c r="E625" t="s">
        <v>273</v>
      </c>
      <c r="F625" s="195">
        <v>42719.664039351854</v>
      </c>
    </row>
    <row r="626" spans="1:6" x14ac:dyDescent="0.35">
      <c r="A626" s="170" t="s">
        <v>1352</v>
      </c>
      <c r="B626" s="206">
        <v>0.1</v>
      </c>
      <c r="C626" t="s">
        <v>1342</v>
      </c>
      <c r="D626" t="s">
        <v>1343</v>
      </c>
      <c r="E626" t="s">
        <v>273</v>
      </c>
      <c r="F626" s="195">
        <v>42719.664039351854</v>
      </c>
    </row>
    <row r="627" spans="1:6" x14ac:dyDescent="0.35">
      <c r="A627" s="170" t="s">
        <v>847</v>
      </c>
      <c r="B627" s="206">
        <v>8.9999999999999993E-3</v>
      </c>
      <c r="C627" t="s">
        <v>676</v>
      </c>
      <c r="D627" t="s">
        <v>122</v>
      </c>
      <c r="E627" t="s">
        <v>273</v>
      </c>
      <c r="F627" s="195">
        <v>42395.573738425926</v>
      </c>
    </row>
    <row r="628" spans="1:6" x14ac:dyDescent="0.35">
      <c r="A628" s="170" t="s">
        <v>1216</v>
      </c>
      <c r="B628" s="206">
        <v>0.02</v>
      </c>
      <c r="C628" t="s">
        <v>1109</v>
      </c>
      <c r="D628" t="s">
        <v>123</v>
      </c>
      <c r="E628" t="s">
        <v>273</v>
      </c>
      <c r="F628" s="195">
        <v>42347.501400462963</v>
      </c>
    </row>
    <row r="629" spans="1:6" x14ac:dyDescent="0.35">
      <c r="A629" s="170" t="s">
        <v>848</v>
      </c>
      <c r="B629" s="206">
        <v>8.9999999999999993E-3</v>
      </c>
      <c r="C629" t="s">
        <v>676</v>
      </c>
      <c r="D629" t="s">
        <v>122</v>
      </c>
      <c r="E629" t="s">
        <v>273</v>
      </c>
      <c r="F629" s="195">
        <v>42395.573738425926</v>
      </c>
    </row>
    <row r="630" spans="1:6" x14ac:dyDescent="0.35">
      <c r="A630" s="170" t="s">
        <v>1778</v>
      </c>
      <c r="B630" s="206">
        <v>0.1</v>
      </c>
      <c r="C630" t="s">
        <v>1365</v>
      </c>
      <c r="D630" t="s">
        <v>1366</v>
      </c>
      <c r="E630" t="s">
        <v>273</v>
      </c>
      <c r="F630" s="195">
        <v>43850.636631944442</v>
      </c>
    </row>
    <row r="631" spans="1:6" x14ac:dyDescent="0.35">
      <c r="A631" s="170" t="s">
        <v>1779</v>
      </c>
      <c r="B631" s="206">
        <v>0.1</v>
      </c>
      <c r="C631" t="s">
        <v>1365</v>
      </c>
      <c r="D631" t="s">
        <v>1366</v>
      </c>
      <c r="E631" t="s">
        <v>273</v>
      </c>
      <c r="F631" s="195">
        <v>43850.636631944442</v>
      </c>
    </row>
    <row r="632" spans="1:6" x14ac:dyDescent="0.35">
      <c r="A632" s="170" t="s">
        <v>1780</v>
      </c>
      <c r="B632" s="206">
        <v>0.1</v>
      </c>
      <c r="C632" t="s">
        <v>1706</v>
      </c>
      <c r="D632" t="s">
        <v>1707</v>
      </c>
      <c r="E632" t="s">
        <v>273</v>
      </c>
      <c r="F632" s="195">
        <v>43664.69363425926</v>
      </c>
    </row>
    <row r="633" spans="1:6" x14ac:dyDescent="0.35">
      <c r="A633" s="170" t="s">
        <v>1444</v>
      </c>
      <c r="B633" s="206">
        <v>5.0000000000000001E-3</v>
      </c>
      <c r="C633" t="s">
        <v>1431</v>
      </c>
      <c r="D633" t="s">
        <v>1432</v>
      </c>
      <c r="E633" t="s">
        <v>273</v>
      </c>
      <c r="F633" s="195">
        <v>42341.680462962962</v>
      </c>
    </row>
    <row r="634" spans="1:6" x14ac:dyDescent="0.35">
      <c r="A634" s="170" t="s">
        <v>1781</v>
      </c>
      <c r="B634" s="206">
        <v>0.1</v>
      </c>
      <c r="C634" t="s">
        <v>1706</v>
      </c>
      <c r="D634" t="s">
        <v>1707</v>
      </c>
      <c r="E634" t="s">
        <v>273</v>
      </c>
      <c r="F634" s="195">
        <v>43664.69363425926</v>
      </c>
    </row>
    <row r="635" spans="1:6" x14ac:dyDescent="0.35">
      <c r="A635" s="170" t="s">
        <v>1497</v>
      </c>
      <c r="B635" s="206">
        <v>0.1</v>
      </c>
      <c r="C635" t="s">
        <v>1459</v>
      </c>
      <c r="D635" t="s">
        <v>1460</v>
      </c>
      <c r="E635" t="s">
        <v>273</v>
      </c>
      <c r="F635" s="195">
        <v>43069.636192129627</v>
      </c>
    </row>
    <row r="636" spans="1:6" x14ac:dyDescent="0.35">
      <c r="A636" s="170" t="s">
        <v>432</v>
      </c>
      <c r="B636" s="206">
        <v>0.1</v>
      </c>
      <c r="C636" t="s">
        <v>427</v>
      </c>
      <c r="D636" t="s">
        <v>428</v>
      </c>
      <c r="E636" t="s">
        <v>273</v>
      </c>
      <c r="F636" s="195">
        <v>41241.558842592596</v>
      </c>
    </row>
    <row r="637" spans="1:6" x14ac:dyDescent="0.35">
      <c r="A637" s="170" t="s">
        <v>1445</v>
      </c>
      <c r="B637" s="206">
        <v>5.0000000000000001E-3</v>
      </c>
      <c r="C637" t="s">
        <v>1431</v>
      </c>
      <c r="D637" t="s">
        <v>1432</v>
      </c>
      <c r="E637" t="s">
        <v>273</v>
      </c>
      <c r="F637" s="195">
        <v>42341.680462962962</v>
      </c>
    </row>
    <row r="638" spans="1:6" x14ac:dyDescent="0.35">
      <c r="A638" s="170" t="s">
        <v>1377</v>
      </c>
      <c r="B638" s="206">
        <v>0.1</v>
      </c>
      <c r="C638" t="s">
        <v>1365</v>
      </c>
      <c r="D638" t="s">
        <v>1366</v>
      </c>
      <c r="E638" t="s">
        <v>273</v>
      </c>
      <c r="F638" s="195">
        <v>43850.636631944442</v>
      </c>
    </row>
    <row r="639" spans="1:6" x14ac:dyDescent="0.35">
      <c r="A639" s="170" t="s">
        <v>1217</v>
      </c>
      <c r="B639" s="206">
        <v>0.02</v>
      </c>
      <c r="C639" t="s">
        <v>1109</v>
      </c>
      <c r="D639" t="s">
        <v>123</v>
      </c>
      <c r="E639" t="s">
        <v>273</v>
      </c>
      <c r="F639" s="195">
        <v>42347.501400462963</v>
      </c>
    </row>
    <row r="640" spans="1:6" x14ac:dyDescent="0.35">
      <c r="A640" s="170" t="s">
        <v>1218</v>
      </c>
      <c r="B640" s="206">
        <v>0.02</v>
      </c>
      <c r="C640" t="s">
        <v>1109</v>
      </c>
      <c r="D640" t="s">
        <v>123</v>
      </c>
      <c r="E640" t="s">
        <v>273</v>
      </c>
      <c r="F640" s="195">
        <v>42347.501400462963</v>
      </c>
    </row>
    <row r="641" spans="1:6" x14ac:dyDescent="0.35">
      <c r="A641" s="170" t="s">
        <v>1219</v>
      </c>
      <c r="B641" s="206">
        <v>0.02</v>
      </c>
      <c r="C641" t="s">
        <v>1109</v>
      </c>
      <c r="D641" t="s">
        <v>123</v>
      </c>
      <c r="E641" t="s">
        <v>273</v>
      </c>
      <c r="F641" s="195">
        <v>42347.501400462963</v>
      </c>
    </row>
    <row r="642" spans="1:6" x14ac:dyDescent="0.35">
      <c r="A642" s="170" t="s">
        <v>1353</v>
      </c>
      <c r="B642" s="206">
        <v>0.1</v>
      </c>
      <c r="C642" t="s">
        <v>1342</v>
      </c>
      <c r="D642" t="s">
        <v>1343</v>
      </c>
      <c r="E642" t="s">
        <v>273</v>
      </c>
      <c r="F642" s="195">
        <v>42719.664039351854</v>
      </c>
    </row>
    <row r="643" spans="1:6" x14ac:dyDescent="0.35">
      <c r="A643" s="170" t="s">
        <v>1220</v>
      </c>
      <c r="B643" s="206">
        <v>0.02</v>
      </c>
      <c r="C643" t="s">
        <v>1109</v>
      </c>
      <c r="D643" t="s">
        <v>123</v>
      </c>
      <c r="E643" t="s">
        <v>273</v>
      </c>
      <c r="F643" s="195">
        <v>42347.501400462963</v>
      </c>
    </row>
    <row r="644" spans="1:6" x14ac:dyDescent="0.35">
      <c r="A644" s="170" t="s">
        <v>1782</v>
      </c>
      <c r="B644" s="206">
        <v>0.1</v>
      </c>
      <c r="C644" t="s">
        <v>1706</v>
      </c>
      <c r="D644" t="s">
        <v>1707</v>
      </c>
      <c r="E644" t="s">
        <v>273</v>
      </c>
      <c r="F644" s="195">
        <v>43664.69363425926</v>
      </c>
    </row>
    <row r="645" spans="1:6" x14ac:dyDescent="0.35">
      <c r="A645" s="170" t="s">
        <v>1498</v>
      </c>
      <c r="B645" s="206">
        <v>0.1</v>
      </c>
      <c r="C645" t="s">
        <v>1459</v>
      </c>
      <c r="D645" t="s">
        <v>1460</v>
      </c>
      <c r="E645" t="s">
        <v>273</v>
      </c>
      <c r="F645" s="195">
        <v>43069.636192129627</v>
      </c>
    </row>
    <row r="646" spans="1:6" x14ac:dyDescent="0.35">
      <c r="A646" s="170" t="s">
        <v>1783</v>
      </c>
      <c r="B646" s="206">
        <v>0.1</v>
      </c>
      <c r="C646" t="s">
        <v>1706</v>
      </c>
      <c r="D646" t="s">
        <v>1707</v>
      </c>
      <c r="E646" t="s">
        <v>273</v>
      </c>
      <c r="F646" s="195">
        <v>43664.69363425926</v>
      </c>
    </row>
    <row r="647" spans="1:6" x14ac:dyDescent="0.35">
      <c r="A647" s="170" t="s">
        <v>1784</v>
      </c>
      <c r="B647" s="206">
        <v>0.1</v>
      </c>
      <c r="C647" t="s">
        <v>1706</v>
      </c>
      <c r="D647" t="s">
        <v>1707</v>
      </c>
      <c r="E647" t="s">
        <v>273</v>
      </c>
      <c r="F647" s="195">
        <v>43664.69363425926</v>
      </c>
    </row>
    <row r="648" spans="1:6" x14ac:dyDescent="0.35">
      <c r="A648" s="170" t="s">
        <v>1785</v>
      </c>
      <c r="B648" s="206">
        <v>0.1</v>
      </c>
      <c r="C648" t="s">
        <v>1706</v>
      </c>
      <c r="D648" t="s">
        <v>1707</v>
      </c>
      <c r="E648" t="s">
        <v>273</v>
      </c>
      <c r="F648" s="195">
        <v>43664.69363425926</v>
      </c>
    </row>
    <row r="649" spans="1:6" x14ac:dyDescent="0.35">
      <c r="A649" s="170" t="s">
        <v>1786</v>
      </c>
      <c r="B649" s="206">
        <v>0.1</v>
      </c>
      <c r="C649" t="s">
        <v>1706</v>
      </c>
      <c r="D649" t="s">
        <v>1707</v>
      </c>
      <c r="E649" t="s">
        <v>273</v>
      </c>
      <c r="F649" s="195">
        <v>43664.69363425926</v>
      </c>
    </row>
    <row r="650" spans="1:6" x14ac:dyDescent="0.35">
      <c r="A650" s="170" t="s">
        <v>1787</v>
      </c>
      <c r="B650" s="206">
        <v>0.1</v>
      </c>
      <c r="C650" t="s">
        <v>1706</v>
      </c>
      <c r="D650" t="s">
        <v>1707</v>
      </c>
      <c r="E650" t="s">
        <v>273</v>
      </c>
      <c r="F650" s="195">
        <v>43664.69363425926</v>
      </c>
    </row>
    <row r="651" spans="1:6" x14ac:dyDescent="0.35">
      <c r="A651" s="170" t="s">
        <v>849</v>
      </c>
      <c r="B651" s="206">
        <v>8.9999999999999993E-3</v>
      </c>
      <c r="C651" t="s">
        <v>676</v>
      </c>
      <c r="D651" t="s">
        <v>122</v>
      </c>
      <c r="E651" t="s">
        <v>273</v>
      </c>
      <c r="F651" s="195">
        <v>42395.573738425926</v>
      </c>
    </row>
    <row r="652" spans="1:6" x14ac:dyDescent="0.35">
      <c r="A652" s="170" t="s">
        <v>1221</v>
      </c>
      <c r="B652" s="206">
        <v>0.02</v>
      </c>
      <c r="C652" t="s">
        <v>1109</v>
      </c>
      <c r="D652" t="s">
        <v>123</v>
      </c>
      <c r="E652" t="s">
        <v>273</v>
      </c>
      <c r="F652" s="195">
        <v>42347.501400462963</v>
      </c>
    </row>
    <row r="653" spans="1:6" x14ac:dyDescent="0.35">
      <c r="A653" s="170" t="s">
        <v>1222</v>
      </c>
      <c r="B653" s="206">
        <v>0.02</v>
      </c>
      <c r="C653" t="s">
        <v>1109</v>
      </c>
      <c r="D653" t="s">
        <v>123</v>
      </c>
      <c r="E653" t="s">
        <v>273</v>
      </c>
      <c r="F653" s="195">
        <v>42347.501400462963</v>
      </c>
    </row>
    <row r="654" spans="1:6" x14ac:dyDescent="0.35">
      <c r="A654" s="170" t="s">
        <v>433</v>
      </c>
      <c r="B654" s="206">
        <v>0.1</v>
      </c>
      <c r="C654" t="s">
        <v>427</v>
      </c>
      <c r="D654" t="s">
        <v>428</v>
      </c>
      <c r="E654" t="s">
        <v>273</v>
      </c>
      <c r="F654" s="195">
        <v>41241.558842592596</v>
      </c>
    </row>
    <row r="655" spans="1:6" x14ac:dyDescent="0.35">
      <c r="A655" s="170" t="s">
        <v>587</v>
      </c>
      <c r="B655" s="206">
        <v>0.1</v>
      </c>
      <c r="C655" t="s">
        <v>536</v>
      </c>
      <c r="D655" t="s">
        <v>537</v>
      </c>
      <c r="E655" t="s">
        <v>273</v>
      </c>
      <c r="F655" s="195">
        <v>41620.491724537038</v>
      </c>
    </row>
    <row r="656" spans="1:6" x14ac:dyDescent="0.35">
      <c r="A656" s="170" t="s">
        <v>588</v>
      </c>
      <c r="B656" s="206">
        <v>0.1</v>
      </c>
      <c r="C656" t="s">
        <v>536</v>
      </c>
      <c r="D656" t="s">
        <v>537</v>
      </c>
      <c r="E656" t="s">
        <v>273</v>
      </c>
      <c r="F656" s="195">
        <v>41620.491724537038</v>
      </c>
    </row>
    <row r="657" spans="1:6" x14ac:dyDescent="0.35">
      <c r="A657" s="170" t="s">
        <v>589</v>
      </c>
      <c r="B657" s="206">
        <v>0.1</v>
      </c>
      <c r="C657" t="s">
        <v>536</v>
      </c>
      <c r="D657" t="s">
        <v>537</v>
      </c>
      <c r="E657" t="s">
        <v>273</v>
      </c>
      <c r="F657" s="195">
        <v>41620.491724537038</v>
      </c>
    </row>
    <row r="658" spans="1:6" x14ac:dyDescent="0.35">
      <c r="A658" s="170" t="s">
        <v>850</v>
      </c>
      <c r="B658" s="206">
        <v>8.9999999999999993E-3</v>
      </c>
      <c r="C658" t="s">
        <v>676</v>
      </c>
      <c r="D658" t="s">
        <v>122</v>
      </c>
      <c r="E658" t="s">
        <v>273</v>
      </c>
      <c r="F658" s="195">
        <v>42395.573738425926</v>
      </c>
    </row>
    <row r="659" spans="1:6" x14ac:dyDescent="0.35">
      <c r="A659" s="170" t="s">
        <v>590</v>
      </c>
      <c r="B659" s="206">
        <v>0.1</v>
      </c>
      <c r="C659" t="s">
        <v>536</v>
      </c>
      <c r="D659" t="s">
        <v>537</v>
      </c>
      <c r="E659" t="s">
        <v>273</v>
      </c>
      <c r="F659" s="195">
        <v>41620.491724537038</v>
      </c>
    </row>
    <row r="660" spans="1:6" x14ac:dyDescent="0.35">
      <c r="A660" s="170" t="s">
        <v>1788</v>
      </c>
      <c r="B660" s="206">
        <v>0.1</v>
      </c>
      <c r="C660" t="s">
        <v>1709</v>
      </c>
      <c r="D660" t="s">
        <v>1710</v>
      </c>
      <c r="E660" t="s">
        <v>273</v>
      </c>
      <c r="F660" s="195">
        <v>43664.676840277774</v>
      </c>
    </row>
    <row r="661" spans="1:6" x14ac:dyDescent="0.35">
      <c r="A661" s="170" t="s">
        <v>1789</v>
      </c>
      <c r="B661" s="206">
        <v>0.1</v>
      </c>
      <c r="C661" t="s">
        <v>1706</v>
      </c>
      <c r="D661" t="s">
        <v>1707</v>
      </c>
      <c r="E661" t="s">
        <v>273</v>
      </c>
      <c r="F661" s="195">
        <v>43664.69363425926</v>
      </c>
    </row>
    <row r="662" spans="1:6" x14ac:dyDescent="0.35">
      <c r="A662" s="170" t="s">
        <v>1790</v>
      </c>
      <c r="B662" s="206">
        <v>0.1</v>
      </c>
      <c r="C662" t="s">
        <v>1706</v>
      </c>
      <c r="D662" t="s">
        <v>1707</v>
      </c>
      <c r="E662" t="s">
        <v>273</v>
      </c>
      <c r="F662" s="195">
        <v>43664.69363425926</v>
      </c>
    </row>
    <row r="663" spans="1:6" x14ac:dyDescent="0.35">
      <c r="A663" s="170" t="s">
        <v>851</v>
      </c>
      <c r="B663" s="206">
        <v>8.9999999999999993E-3</v>
      </c>
      <c r="C663" t="s">
        <v>676</v>
      </c>
      <c r="D663" t="s">
        <v>122</v>
      </c>
      <c r="E663" t="s">
        <v>273</v>
      </c>
      <c r="F663" s="195">
        <v>42395.573738425926</v>
      </c>
    </row>
    <row r="664" spans="1:6" x14ac:dyDescent="0.35">
      <c r="A664" s="170" t="s">
        <v>1223</v>
      </c>
      <c r="B664" s="206">
        <v>0.02</v>
      </c>
      <c r="C664" t="s">
        <v>1109</v>
      </c>
      <c r="D664" t="s">
        <v>123</v>
      </c>
      <c r="E664" t="s">
        <v>273</v>
      </c>
      <c r="F664" s="195">
        <v>42347.501400462963</v>
      </c>
    </row>
    <row r="665" spans="1:6" x14ac:dyDescent="0.35">
      <c r="A665" s="170" t="s">
        <v>434</v>
      </c>
      <c r="B665" s="206">
        <v>0.1</v>
      </c>
      <c r="C665" t="s">
        <v>427</v>
      </c>
      <c r="D665" t="s">
        <v>428</v>
      </c>
      <c r="E665" t="s">
        <v>273</v>
      </c>
      <c r="F665" s="195">
        <v>41241.558842592596</v>
      </c>
    </row>
    <row r="666" spans="1:6" x14ac:dyDescent="0.35">
      <c r="A666" s="170" t="s">
        <v>852</v>
      </c>
      <c r="B666" s="206">
        <v>8.9999999999999993E-3</v>
      </c>
      <c r="C666" t="s">
        <v>676</v>
      </c>
      <c r="D666" t="s">
        <v>122</v>
      </c>
      <c r="E666" t="s">
        <v>273</v>
      </c>
      <c r="F666" s="195">
        <v>42395.573738425926</v>
      </c>
    </row>
    <row r="667" spans="1:6" x14ac:dyDescent="0.35">
      <c r="A667" s="170" t="s">
        <v>1446</v>
      </c>
      <c r="B667" s="206">
        <v>5.0000000000000001E-3</v>
      </c>
      <c r="C667" t="s">
        <v>1431</v>
      </c>
      <c r="D667" t="s">
        <v>1432</v>
      </c>
      <c r="E667" t="s">
        <v>273</v>
      </c>
      <c r="F667" s="195">
        <v>42341.680462962962</v>
      </c>
    </row>
    <row r="668" spans="1:6" x14ac:dyDescent="0.35">
      <c r="A668" s="170" t="s">
        <v>853</v>
      </c>
      <c r="B668" s="206">
        <v>8.9999999999999993E-3</v>
      </c>
      <c r="C668" t="s">
        <v>676</v>
      </c>
      <c r="D668" t="s">
        <v>122</v>
      </c>
      <c r="E668" t="s">
        <v>273</v>
      </c>
      <c r="F668" s="195">
        <v>42395.573738425926</v>
      </c>
    </row>
    <row r="669" spans="1:6" x14ac:dyDescent="0.35">
      <c r="A669" s="170" t="s">
        <v>491</v>
      </c>
      <c r="B669" s="206">
        <v>0.1</v>
      </c>
      <c r="C669" t="s">
        <v>477</v>
      </c>
      <c r="D669" t="s">
        <v>478</v>
      </c>
      <c r="E669" t="s">
        <v>273</v>
      </c>
      <c r="F669" s="195">
        <v>41620.479398148149</v>
      </c>
    </row>
    <row r="670" spans="1:6" x14ac:dyDescent="0.35">
      <c r="A670" s="170" t="s">
        <v>658</v>
      </c>
      <c r="B670" s="206">
        <v>0.1</v>
      </c>
      <c r="C670" t="s">
        <v>651</v>
      </c>
      <c r="D670" t="s">
        <v>652</v>
      </c>
      <c r="E670" t="s">
        <v>273</v>
      </c>
      <c r="F670" s="195">
        <v>42341.656828703701</v>
      </c>
    </row>
    <row r="671" spans="1:6" x14ac:dyDescent="0.35">
      <c r="A671" s="170" t="s">
        <v>399</v>
      </c>
      <c r="B671" s="206">
        <v>0.1</v>
      </c>
      <c r="C671" t="s">
        <v>387</v>
      </c>
      <c r="D671" t="s">
        <v>388</v>
      </c>
      <c r="E671" t="s">
        <v>273</v>
      </c>
      <c r="F671" s="195">
        <v>41620.478402777779</v>
      </c>
    </row>
    <row r="672" spans="1:6" x14ac:dyDescent="0.35">
      <c r="A672" s="170" t="s">
        <v>492</v>
      </c>
      <c r="B672" s="206">
        <v>0.1</v>
      </c>
      <c r="C672" t="s">
        <v>477</v>
      </c>
      <c r="D672" t="s">
        <v>478</v>
      </c>
      <c r="E672" t="s">
        <v>273</v>
      </c>
      <c r="F672" s="195">
        <v>41620.479398148149</v>
      </c>
    </row>
    <row r="673" spans="1:6" x14ac:dyDescent="0.35">
      <c r="A673" s="170" t="s">
        <v>493</v>
      </c>
      <c r="B673" s="206">
        <v>0.1</v>
      </c>
      <c r="C673" t="s">
        <v>477</v>
      </c>
      <c r="D673" t="s">
        <v>478</v>
      </c>
      <c r="E673" t="s">
        <v>273</v>
      </c>
      <c r="F673" s="195">
        <v>41620.479398148149</v>
      </c>
    </row>
    <row r="674" spans="1:6" x14ac:dyDescent="0.35">
      <c r="A674" s="170" t="s">
        <v>494</v>
      </c>
      <c r="B674" s="206">
        <v>0.1</v>
      </c>
      <c r="C674" t="s">
        <v>477</v>
      </c>
      <c r="D674" t="s">
        <v>478</v>
      </c>
      <c r="E674" t="s">
        <v>273</v>
      </c>
      <c r="F674" s="195">
        <v>41620.479398148149</v>
      </c>
    </row>
    <row r="675" spans="1:6" x14ac:dyDescent="0.35">
      <c r="A675" s="170" t="s">
        <v>495</v>
      </c>
      <c r="B675" s="206">
        <v>0.1</v>
      </c>
      <c r="C675" t="s">
        <v>477</v>
      </c>
      <c r="D675" t="s">
        <v>478</v>
      </c>
      <c r="E675" t="s">
        <v>273</v>
      </c>
      <c r="F675" s="195">
        <v>41620.479398148149</v>
      </c>
    </row>
    <row r="676" spans="1:6" x14ac:dyDescent="0.35">
      <c r="A676" s="170" t="s">
        <v>591</v>
      </c>
      <c r="B676" s="206">
        <v>0.1</v>
      </c>
      <c r="C676" t="s">
        <v>536</v>
      </c>
      <c r="D676" t="s">
        <v>537</v>
      </c>
      <c r="E676" t="s">
        <v>273</v>
      </c>
      <c r="F676" s="195">
        <v>41620.491724537038</v>
      </c>
    </row>
    <row r="677" spans="1:6" x14ac:dyDescent="0.35">
      <c r="A677" s="170" t="s">
        <v>592</v>
      </c>
      <c r="B677" s="206">
        <v>0.1</v>
      </c>
      <c r="C677" t="s">
        <v>536</v>
      </c>
      <c r="D677" t="s">
        <v>537</v>
      </c>
      <c r="E677" t="s">
        <v>273</v>
      </c>
      <c r="F677" s="195">
        <v>41620.491724537038</v>
      </c>
    </row>
    <row r="678" spans="1:6" x14ac:dyDescent="0.35">
      <c r="A678" s="170" t="s">
        <v>593</v>
      </c>
      <c r="B678" s="206">
        <v>0.1</v>
      </c>
      <c r="C678" t="s">
        <v>536</v>
      </c>
      <c r="D678" t="s">
        <v>537</v>
      </c>
      <c r="E678" t="s">
        <v>273</v>
      </c>
      <c r="F678" s="195">
        <v>41620.491724537038</v>
      </c>
    </row>
    <row r="679" spans="1:6" x14ac:dyDescent="0.35">
      <c r="A679" s="170" t="s">
        <v>594</v>
      </c>
      <c r="B679" s="206">
        <v>0.1</v>
      </c>
      <c r="C679" t="s">
        <v>536</v>
      </c>
      <c r="D679" t="s">
        <v>537</v>
      </c>
      <c r="E679" t="s">
        <v>273</v>
      </c>
      <c r="F679" s="195">
        <v>41620.491724537038</v>
      </c>
    </row>
    <row r="680" spans="1:6" x14ac:dyDescent="0.35">
      <c r="A680" s="170" t="s">
        <v>595</v>
      </c>
      <c r="B680" s="206">
        <v>0.1</v>
      </c>
      <c r="C680" t="s">
        <v>536</v>
      </c>
      <c r="D680" t="s">
        <v>537</v>
      </c>
      <c r="E680" t="s">
        <v>273</v>
      </c>
      <c r="F680" s="195">
        <v>41620.491724537038</v>
      </c>
    </row>
    <row r="681" spans="1:6" x14ac:dyDescent="0.35">
      <c r="A681" s="170" t="s">
        <v>596</v>
      </c>
      <c r="B681" s="206">
        <v>0.1</v>
      </c>
      <c r="C681" t="s">
        <v>536</v>
      </c>
      <c r="D681" t="s">
        <v>537</v>
      </c>
      <c r="E681" t="s">
        <v>273</v>
      </c>
      <c r="F681" s="195">
        <v>41620.491724537038</v>
      </c>
    </row>
    <row r="682" spans="1:6" x14ac:dyDescent="0.35">
      <c r="A682" s="170" t="s">
        <v>659</v>
      </c>
      <c r="B682" s="206">
        <v>0.1</v>
      </c>
      <c r="C682" t="s">
        <v>651</v>
      </c>
      <c r="D682" t="s">
        <v>652</v>
      </c>
      <c r="E682" t="s">
        <v>273</v>
      </c>
      <c r="F682" s="195">
        <v>42341.656828703701</v>
      </c>
    </row>
    <row r="683" spans="1:6" x14ac:dyDescent="0.35">
      <c r="A683" s="170" t="s">
        <v>400</v>
      </c>
      <c r="B683" s="206">
        <v>0.1</v>
      </c>
      <c r="C683" t="s">
        <v>387</v>
      </c>
      <c r="D683" t="s">
        <v>388</v>
      </c>
      <c r="E683" t="s">
        <v>273</v>
      </c>
      <c r="F683" s="195">
        <v>41620.478402777779</v>
      </c>
    </row>
    <row r="684" spans="1:6" x14ac:dyDescent="0.35">
      <c r="A684" s="170" t="s">
        <v>401</v>
      </c>
      <c r="B684" s="206">
        <v>0.1</v>
      </c>
      <c r="C684" t="s">
        <v>387</v>
      </c>
      <c r="D684" t="s">
        <v>388</v>
      </c>
      <c r="E684" t="s">
        <v>273</v>
      </c>
      <c r="F684" s="195">
        <v>41620.478402777779</v>
      </c>
    </row>
    <row r="685" spans="1:6" x14ac:dyDescent="0.35">
      <c r="A685" s="201" t="s">
        <v>854</v>
      </c>
      <c r="B685" s="206">
        <v>8.9999999999999993E-3</v>
      </c>
      <c r="C685" t="s">
        <v>676</v>
      </c>
      <c r="D685" t="s">
        <v>122</v>
      </c>
      <c r="E685" t="s">
        <v>273</v>
      </c>
      <c r="F685" s="195">
        <v>42395.573738425926</v>
      </c>
    </row>
    <row r="686" spans="1:6" x14ac:dyDescent="0.35">
      <c r="A686" s="170" t="s">
        <v>402</v>
      </c>
      <c r="B686" s="206">
        <v>0.1</v>
      </c>
      <c r="C686" t="s">
        <v>387</v>
      </c>
      <c r="D686" t="s">
        <v>388</v>
      </c>
      <c r="E686" t="s">
        <v>273</v>
      </c>
      <c r="F686" s="195">
        <v>41620.478402777779</v>
      </c>
    </row>
    <row r="687" spans="1:6" x14ac:dyDescent="0.35">
      <c r="A687" s="170" t="s">
        <v>1224</v>
      </c>
      <c r="B687" s="206">
        <v>0.02</v>
      </c>
      <c r="C687" t="s">
        <v>1109</v>
      </c>
      <c r="D687" t="s">
        <v>123</v>
      </c>
      <c r="E687" t="s">
        <v>273</v>
      </c>
      <c r="F687" s="195">
        <v>42347.501400462963</v>
      </c>
    </row>
    <row r="688" spans="1:6" x14ac:dyDescent="0.35">
      <c r="A688" s="170" t="s">
        <v>435</v>
      </c>
      <c r="B688" s="206">
        <v>0.1</v>
      </c>
      <c r="C688" t="s">
        <v>427</v>
      </c>
      <c r="D688" t="s">
        <v>428</v>
      </c>
      <c r="E688" t="s">
        <v>273</v>
      </c>
      <c r="F688" s="195">
        <v>41241.558842592596</v>
      </c>
    </row>
    <row r="689" spans="1:6" x14ac:dyDescent="0.35">
      <c r="A689" s="170" t="s">
        <v>855</v>
      </c>
      <c r="B689" s="206">
        <v>8.9999999999999993E-3</v>
      </c>
      <c r="C689" t="s">
        <v>676</v>
      </c>
      <c r="D689" t="s">
        <v>122</v>
      </c>
      <c r="E689" t="s">
        <v>273</v>
      </c>
      <c r="F689" s="195">
        <v>42395.573738425926</v>
      </c>
    </row>
    <row r="690" spans="1:6" x14ac:dyDescent="0.35">
      <c r="A690" s="170" t="s">
        <v>1791</v>
      </c>
      <c r="B690" s="206">
        <v>0.1</v>
      </c>
      <c r="C690" t="s">
        <v>1721</v>
      </c>
      <c r="D690" t="s">
        <v>1722</v>
      </c>
      <c r="E690" t="s">
        <v>273</v>
      </c>
      <c r="F690" s="195">
        <v>43787.670092592591</v>
      </c>
    </row>
    <row r="691" spans="1:6" x14ac:dyDescent="0.35">
      <c r="A691" s="170" t="s">
        <v>496</v>
      </c>
      <c r="B691" s="206">
        <v>0.1</v>
      </c>
      <c r="C691" t="s">
        <v>477</v>
      </c>
      <c r="D691" t="s">
        <v>478</v>
      </c>
      <c r="E691" t="s">
        <v>273</v>
      </c>
      <c r="F691" s="195">
        <v>41620.479398148149</v>
      </c>
    </row>
    <row r="692" spans="1:6" x14ac:dyDescent="0.35">
      <c r="A692" s="170" t="s">
        <v>597</v>
      </c>
      <c r="B692" s="206">
        <v>0.1</v>
      </c>
      <c r="C692" t="s">
        <v>536</v>
      </c>
      <c r="D692" t="s">
        <v>537</v>
      </c>
      <c r="E692" t="s">
        <v>273</v>
      </c>
      <c r="F692" s="195">
        <v>41620.491724537038</v>
      </c>
    </row>
    <row r="693" spans="1:6" x14ac:dyDescent="0.35">
      <c r="A693" s="170" t="s">
        <v>497</v>
      </c>
      <c r="B693" s="206">
        <v>0.1</v>
      </c>
      <c r="C693" t="s">
        <v>477</v>
      </c>
      <c r="D693" t="s">
        <v>478</v>
      </c>
      <c r="E693" t="s">
        <v>273</v>
      </c>
      <c r="F693" s="195">
        <v>41620.479398148149</v>
      </c>
    </row>
    <row r="694" spans="1:6" x14ac:dyDescent="0.35">
      <c r="A694" s="170" t="s">
        <v>498</v>
      </c>
      <c r="B694" s="206">
        <v>0.1</v>
      </c>
      <c r="C694" t="s">
        <v>477</v>
      </c>
      <c r="D694" t="s">
        <v>478</v>
      </c>
      <c r="E694" t="s">
        <v>273</v>
      </c>
      <c r="F694" s="195">
        <v>41620.479398148149</v>
      </c>
    </row>
    <row r="695" spans="1:6" x14ac:dyDescent="0.35">
      <c r="A695" s="201" t="s">
        <v>598</v>
      </c>
      <c r="B695" s="206">
        <v>0.1</v>
      </c>
      <c r="C695" t="s">
        <v>536</v>
      </c>
      <c r="D695" t="s">
        <v>537</v>
      </c>
      <c r="E695" t="s">
        <v>273</v>
      </c>
      <c r="F695" s="195">
        <v>41620.491724537038</v>
      </c>
    </row>
    <row r="696" spans="1:6" x14ac:dyDescent="0.35">
      <c r="A696" s="170" t="s">
        <v>499</v>
      </c>
      <c r="B696" s="206">
        <v>0.1</v>
      </c>
      <c r="C696" t="s">
        <v>477</v>
      </c>
      <c r="D696" t="s">
        <v>478</v>
      </c>
      <c r="E696" t="s">
        <v>273</v>
      </c>
      <c r="F696" s="195">
        <v>41620.479398148149</v>
      </c>
    </row>
    <row r="697" spans="1:6" x14ac:dyDescent="0.35">
      <c r="A697" s="170" t="s">
        <v>599</v>
      </c>
      <c r="B697" s="206">
        <v>0.1</v>
      </c>
      <c r="C697" t="s">
        <v>536</v>
      </c>
      <c r="D697" t="s">
        <v>537</v>
      </c>
      <c r="E697" t="s">
        <v>273</v>
      </c>
      <c r="F697" s="195">
        <v>41620.491724537038</v>
      </c>
    </row>
    <row r="698" spans="1:6" x14ac:dyDescent="0.35">
      <c r="A698" s="170" t="s">
        <v>660</v>
      </c>
      <c r="B698" s="206">
        <v>0.1</v>
      </c>
      <c r="C698" t="s">
        <v>651</v>
      </c>
      <c r="D698" t="s">
        <v>652</v>
      </c>
      <c r="E698" t="s">
        <v>273</v>
      </c>
      <c r="F698" s="195">
        <v>42341.656828703701</v>
      </c>
    </row>
    <row r="699" spans="1:6" x14ac:dyDescent="0.35">
      <c r="A699" s="170" t="s">
        <v>1225</v>
      </c>
      <c r="B699" s="206">
        <v>0.02</v>
      </c>
      <c r="C699" t="s">
        <v>1109</v>
      </c>
      <c r="D699" t="s">
        <v>123</v>
      </c>
      <c r="E699" t="s">
        <v>273</v>
      </c>
      <c r="F699" s="195">
        <v>42347.501400462963</v>
      </c>
    </row>
    <row r="700" spans="1:6" x14ac:dyDescent="0.35">
      <c r="A700" s="170" t="s">
        <v>1378</v>
      </c>
      <c r="B700" s="206">
        <v>0.1</v>
      </c>
      <c r="C700" t="s">
        <v>1365</v>
      </c>
      <c r="D700" t="s">
        <v>1366</v>
      </c>
      <c r="E700" t="s">
        <v>273</v>
      </c>
      <c r="F700" s="195">
        <v>43850.636631944442</v>
      </c>
    </row>
    <row r="701" spans="1:6" x14ac:dyDescent="0.35">
      <c r="A701" s="170" t="s">
        <v>1499</v>
      </c>
      <c r="B701" s="206">
        <v>0.1</v>
      </c>
      <c r="C701" t="s">
        <v>1459</v>
      </c>
      <c r="D701" t="s">
        <v>1460</v>
      </c>
      <c r="E701" t="s">
        <v>273</v>
      </c>
      <c r="F701" s="195">
        <v>43069.636192129627</v>
      </c>
    </row>
    <row r="702" spans="1:6" x14ac:dyDescent="0.35">
      <c r="A702" s="170" t="s">
        <v>1500</v>
      </c>
      <c r="B702" s="206">
        <v>0.1</v>
      </c>
      <c r="C702" t="s">
        <v>1459</v>
      </c>
      <c r="D702" t="s">
        <v>1460</v>
      </c>
      <c r="E702" t="s">
        <v>273</v>
      </c>
      <c r="F702" s="195">
        <v>43069.636192129627</v>
      </c>
    </row>
    <row r="703" spans="1:6" x14ac:dyDescent="0.35">
      <c r="A703" s="170" t="s">
        <v>1792</v>
      </c>
      <c r="B703" s="206">
        <v>0.1</v>
      </c>
      <c r="C703" t="s">
        <v>1365</v>
      </c>
      <c r="D703" t="s">
        <v>1366</v>
      </c>
      <c r="E703" t="s">
        <v>273</v>
      </c>
      <c r="F703" s="195">
        <v>43850.636631944442</v>
      </c>
    </row>
    <row r="704" spans="1:6" x14ac:dyDescent="0.35">
      <c r="A704" s="170" t="s">
        <v>856</v>
      </c>
      <c r="B704" s="206">
        <v>8.9999999999999993E-3</v>
      </c>
      <c r="C704" t="s">
        <v>676</v>
      </c>
      <c r="D704" t="s">
        <v>122</v>
      </c>
      <c r="E704" t="s">
        <v>273</v>
      </c>
      <c r="F704" s="195">
        <v>42395.573738425926</v>
      </c>
    </row>
    <row r="705" spans="1:6" x14ac:dyDescent="0.35">
      <c r="A705" s="170" t="s">
        <v>1501</v>
      </c>
      <c r="B705" s="206">
        <v>0.1</v>
      </c>
      <c r="C705" t="s">
        <v>1459</v>
      </c>
      <c r="D705" t="s">
        <v>1460</v>
      </c>
      <c r="E705" t="s">
        <v>273</v>
      </c>
      <c r="F705" s="195">
        <v>43069.636192129627</v>
      </c>
    </row>
    <row r="706" spans="1:6" x14ac:dyDescent="0.35">
      <c r="A706" s="170" t="s">
        <v>857</v>
      </c>
      <c r="B706" s="206">
        <v>8.9999999999999993E-3</v>
      </c>
      <c r="C706" t="s">
        <v>676</v>
      </c>
      <c r="D706" t="s">
        <v>122</v>
      </c>
      <c r="E706" t="s">
        <v>273</v>
      </c>
      <c r="F706" s="195">
        <v>42395.573738425926</v>
      </c>
    </row>
    <row r="707" spans="1:6" x14ac:dyDescent="0.35">
      <c r="A707" s="170" t="s">
        <v>361</v>
      </c>
      <c r="B707" s="206">
        <v>0.01</v>
      </c>
      <c r="C707" t="s">
        <v>291</v>
      </c>
      <c r="D707" t="s">
        <v>121</v>
      </c>
      <c r="E707" t="s">
        <v>273</v>
      </c>
      <c r="F707" s="195">
        <v>43451.690671296295</v>
      </c>
    </row>
    <row r="708" spans="1:6" x14ac:dyDescent="0.35">
      <c r="A708" s="170" t="s">
        <v>858</v>
      </c>
      <c r="B708" s="206">
        <v>8.9999999999999993E-3</v>
      </c>
      <c r="C708" t="s">
        <v>676</v>
      </c>
      <c r="D708" t="s">
        <v>122</v>
      </c>
      <c r="E708" t="s">
        <v>273</v>
      </c>
      <c r="F708" s="195">
        <v>42395.573738425926</v>
      </c>
    </row>
    <row r="709" spans="1:6" x14ac:dyDescent="0.35">
      <c r="A709" s="170" t="s">
        <v>1793</v>
      </c>
      <c r="B709" s="206">
        <v>0.1</v>
      </c>
      <c r="C709" t="s">
        <v>1709</v>
      </c>
      <c r="D709" t="s">
        <v>1710</v>
      </c>
      <c r="E709" t="s">
        <v>273</v>
      </c>
      <c r="F709" s="195">
        <v>43664.676840277774</v>
      </c>
    </row>
    <row r="710" spans="1:6" x14ac:dyDescent="0.35">
      <c r="A710" s="170" t="s">
        <v>859</v>
      </c>
      <c r="B710" s="206">
        <v>8.9999999999999993E-3</v>
      </c>
      <c r="C710" t="s">
        <v>676</v>
      </c>
      <c r="D710" t="s">
        <v>122</v>
      </c>
      <c r="E710" t="s">
        <v>273</v>
      </c>
      <c r="F710" s="195">
        <v>42395.573738425926</v>
      </c>
    </row>
    <row r="711" spans="1:6" x14ac:dyDescent="0.35">
      <c r="A711" s="170" t="s">
        <v>468</v>
      </c>
      <c r="B711" s="206">
        <v>0.1</v>
      </c>
      <c r="C711" t="s">
        <v>453</v>
      </c>
      <c r="D711" t="s">
        <v>454</v>
      </c>
      <c r="E711" t="s">
        <v>273</v>
      </c>
      <c r="F711" s="195">
        <v>43672.410798611112</v>
      </c>
    </row>
    <row r="712" spans="1:6" x14ac:dyDescent="0.35">
      <c r="A712" s="170" t="s">
        <v>403</v>
      </c>
      <c r="B712" s="206">
        <v>0.1</v>
      </c>
      <c r="C712" t="s">
        <v>387</v>
      </c>
      <c r="D712" t="s">
        <v>388</v>
      </c>
      <c r="E712" t="s">
        <v>273</v>
      </c>
      <c r="F712" s="195">
        <v>41620.478402777779</v>
      </c>
    </row>
    <row r="713" spans="1:6" x14ac:dyDescent="0.35">
      <c r="A713" s="170" t="s">
        <v>404</v>
      </c>
      <c r="B713" s="206">
        <v>0.1</v>
      </c>
      <c r="C713" t="s">
        <v>387</v>
      </c>
      <c r="D713" t="s">
        <v>388</v>
      </c>
      <c r="E713" t="s">
        <v>273</v>
      </c>
      <c r="F713" s="195">
        <v>41620.478402777779</v>
      </c>
    </row>
    <row r="714" spans="1:6" x14ac:dyDescent="0.35">
      <c r="A714" s="170" t="s">
        <v>1794</v>
      </c>
      <c r="B714" s="206">
        <v>0.1</v>
      </c>
      <c r="C714" t="s">
        <v>1706</v>
      </c>
      <c r="D714" t="s">
        <v>1707</v>
      </c>
      <c r="E714" t="s">
        <v>273</v>
      </c>
      <c r="F714" s="195">
        <v>43664.69363425926</v>
      </c>
    </row>
    <row r="715" spans="1:6" x14ac:dyDescent="0.35">
      <c r="A715" s="170" t="s">
        <v>1795</v>
      </c>
      <c r="B715" s="206">
        <v>0.1</v>
      </c>
      <c r="C715" t="s">
        <v>1706</v>
      </c>
      <c r="D715" t="s">
        <v>1707</v>
      </c>
      <c r="E715" t="s">
        <v>273</v>
      </c>
      <c r="F715" s="195">
        <v>43664.69363425926</v>
      </c>
    </row>
    <row r="716" spans="1:6" x14ac:dyDescent="0.35">
      <c r="A716" s="170" t="s">
        <v>1796</v>
      </c>
      <c r="B716" s="206">
        <v>0.1</v>
      </c>
      <c r="C716" t="s">
        <v>1706</v>
      </c>
      <c r="D716" t="s">
        <v>1707</v>
      </c>
      <c r="E716" t="s">
        <v>273</v>
      </c>
      <c r="F716" s="195">
        <v>43664.69363425926</v>
      </c>
    </row>
    <row r="717" spans="1:6" x14ac:dyDescent="0.35">
      <c r="A717" s="170" t="s">
        <v>1354</v>
      </c>
      <c r="B717" s="206">
        <v>0.1</v>
      </c>
      <c r="C717" t="s">
        <v>1342</v>
      </c>
      <c r="D717" t="s">
        <v>1343</v>
      </c>
      <c r="E717" t="s">
        <v>273</v>
      </c>
      <c r="F717" s="195">
        <v>42719.664039351854</v>
      </c>
    </row>
    <row r="718" spans="1:6" x14ac:dyDescent="0.35">
      <c r="A718" s="170" t="s">
        <v>1502</v>
      </c>
      <c r="B718" s="206">
        <v>0.1</v>
      </c>
      <c r="C718" t="s">
        <v>1459</v>
      </c>
      <c r="D718" t="s">
        <v>1460</v>
      </c>
      <c r="E718" t="s">
        <v>273</v>
      </c>
      <c r="F718" s="195">
        <v>43069.636192129627</v>
      </c>
    </row>
    <row r="719" spans="1:6" x14ac:dyDescent="0.35">
      <c r="A719" s="170" t="s">
        <v>1226</v>
      </c>
      <c r="B719" s="206">
        <v>0.02</v>
      </c>
      <c r="C719" t="s">
        <v>1109</v>
      </c>
      <c r="D719" t="s">
        <v>123</v>
      </c>
      <c r="E719" t="s">
        <v>273</v>
      </c>
      <c r="F719" s="195">
        <v>42347.501400462963</v>
      </c>
    </row>
    <row r="720" spans="1:6" x14ac:dyDescent="0.35">
      <c r="A720" s="170" t="s">
        <v>1227</v>
      </c>
      <c r="B720" s="206">
        <v>0.02</v>
      </c>
      <c r="C720" t="s">
        <v>1109</v>
      </c>
      <c r="D720" t="s">
        <v>123</v>
      </c>
      <c r="E720" t="s">
        <v>273</v>
      </c>
      <c r="F720" s="195">
        <v>42347.501400462963</v>
      </c>
    </row>
    <row r="721" spans="1:6" x14ac:dyDescent="0.35">
      <c r="A721" s="170" t="s">
        <v>1797</v>
      </c>
      <c r="B721" s="206">
        <v>0.1</v>
      </c>
      <c r="C721" t="s">
        <v>1706</v>
      </c>
      <c r="D721" t="s">
        <v>1707</v>
      </c>
      <c r="E721" t="s">
        <v>273</v>
      </c>
      <c r="F721" s="195">
        <v>43664.69363425926</v>
      </c>
    </row>
    <row r="722" spans="1:6" x14ac:dyDescent="0.35">
      <c r="A722" s="170" t="s">
        <v>1798</v>
      </c>
      <c r="B722" s="206">
        <v>0.1</v>
      </c>
      <c r="C722" t="s">
        <v>1706</v>
      </c>
      <c r="D722" t="s">
        <v>1707</v>
      </c>
      <c r="E722" t="s">
        <v>273</v>
      </c>
      <c r="F722" s="195">
        <v>43664.69363425926</v>
      </c>
    </row>
    <row r="723" spans="1:6" x14ac:dyDescent="0.35">
      <c r="A723" s="170" t="s">
        <v>1379</v>
      </c>
      <c r="B723" s="206">
        <v>0.1</v>
      </c>
      <c r="C723" t="s">
        <v>1365</v>
      </c>
      <c r="D723" t="s">
        <v>1366</v>
      </c>
      <c r="E723" t="s">
        <v>273</v>
      </c>
      <c r="F723" s="195">
        <v>43850.636631944442</v>
      </c>
    </row>
    <row r="724" spans="1:6" x14ac:dyDescent="0.35">
      <c r="A724" s="170" t="s">
        <v>860</v>
      </c>
      <c r="B724" s="206">
        <v>8.9999999999999993E-3</v>
      </c>
      <c r="C724" t="s">
        <v>676</v>
      </c>
      <c r="D724" t="s">
        <v>122</v>
      </c>
      <c r="E724" t="s">
        <v>273</v>
      </c>
      <c r="F724" s="195">
        <v>42395.573738425926</v>
      </c>
    </row>
    <row r="725" spans="1:6" x14ac:dyDescent="0.35">
      <c r="A725" s="170" t="s">
        <v>436</v>
      </c>
      <c r="B725" s="206">
        <v>0.1</v>
      </c>
      <c r="C725" t="s">
        <v>427</v>
      </c>
      <c r="D725" t="s">
        <v>428</v>
      </c>
      <c r="E725" t="s">
        <v>273</v>
      </c>
      <c r="F725" s="195">
        <v>41241.558842592596</v>
      </c>
    </row>
    <row r="726" spans="1:6" x14ac:dyDescent="0.35">
      <c r="A726" s="170" t="s">
        <v>1799</v>
      </c>
      <c r="B726" s="206">
        <v>0.1</v>
      </c>
      <c r="C726" t="s">
        <v>1706</v>
      </c>
      <c r="D726" t="s">
        <v>1707</v>
      </c>
      <c r="E726" t="s">
        <v>273</v>
      </c>
      <c r="F726" s="195">
        <v>43664.69363425926</v>
      </c>
    </row>
    <row r="727" spans="1:6" x14ac:dyDescent="0.35">
      <c r="A727" s="170" t="s">
        <v>437</v>
      </c>
      <c r="B727" s="206">
        <v>0.1</v>
      </c>
      <c r="C727" t="s">
        <v>427</v>
      </c>
      <c r="D727" t="s">
        <v>428</v>
      </c>
      <c r="E727" t="s">
        <v>273</v>
      </c>
      <c r="F727" s="195">
        <v>41241.558842592596</v>
      </c>
    </row>
    <row r="728" spans="1:6" x14ac:dyDescent="0.35">
      <c r="A728" s="170" t="s">
        <v>1800</v>
      </c>
      <c r="B728" s="206">
        <v>0.1</v>
      </c>
      <c r="C728" t="s">
        <v>1706</v>
      </c>
      <c r="D728" t="s">
        <v>1707</v>
      </c>
      <c r="E728" t="s">
        <v>273</v>
      </c>
      <c r="F728" s="195">
        <v>43664.69363425926</v>
      </c>
    </row>
    <row r="729" spans="1:6" x14ac:dyDescent="0.35">
      <c r="A729" s="170" t="s">
        <v>861</v>
      </c>
      <c r="B729" s="206">
        <v>8.9999999999999993E-3</v>
      </c>
      <c r="C729" t="s">
        <v>676</v>
      </c>
      <c r="D729" t="s">
        <v>122</v>
      </c>
      <c r="E729" t="s">
        <v>273</v>
      </c>
      <c r="F729" s="195">
        <v>42395.573738425926</v>
      </c>
    </row>
    <row r="730" spans="1:6" x14ac:dyDescent="0.35">
      <c r="A730" s="170" t="s">
        <v>862</v>
      </c>
      <c r="B730" s="206">
        <v>8.9999999999999993E-3</v>
      </c>
      <c r="C730" t="s">
        <v>676</v>
      </c>
      <c r="D730" t="s">
        <v>122</v>
      </c>
      <c r="E730" t="s">
        <v>273</v>
      </c>
      <c r="F730" s="195">
        <v>42395.573738425926</v>
      </c>
    </row>
    <row r="731" spans="1:6" x14ac:dyDescent="0.35">
      <c r="A731" s="170" t="s">
        <v>1380</v>
      </c>
      <c r="B731" s="206">
        <v>0.1</v>
      </c>
      <c r="C731" t="s">
        <v>1365</v>
      </c>
      <c r="D731" t="s">
        <v>1366</v>
      </c>
      <c r="E731" t="s">
        <v>273</v>
      </c>
      <c r="F731" s="195">
        <v>43850.636631944442</v>
      </c>
    </row>
    <row r="732" spans="1:6" x14ac:dyDescent="0.35">
      <c r="A732" s="170" t="s">
        <v>1801</v>
      </c>
      <c r="B732" s="206">
        <v>0.1</v>
      </c>
      <c r="C732" t="s">
        <v>1365</v>
      </c>
      <c r="D732" t="s">
        <v>1366</v>
      </c>
      <c r="E732" t="s">
        <v>273</v>
      </c>
      <c r="F732" s="195">
        <v>43850.636631944442</v>
      </c>
    </row>
    <row r="733" spans="1:6" x14ac:dyDescent="0.35">
      <c r="A733" s="170" t="s">
        <v>1802</v>
      </c>
      <c r="B733" s="206">
        <v>0.1</v>
      </c>
      <c r="C733" t="s">
        <v>1706</v>
      </c>
      <c r="D733" t="s">
        <v>1707</v>
      </c>
      <c r="E733" t="s">
        <v>273</v>
      </c>
      <c r="F733" s="195">
        <v>43664.69363425926</v>
      </c>
    </row>
    <row r="734" spans="1:6" x14ac:dyDescent="0.35">
      <c r="A734" s="170" t="s">
        <v>1803</v>
      </c>
      <c r="B734" s="206">
        <v>0.1</v>
      </c>
      <c r="C734" t="s">
        <v>1706</v>
      </c>
      <c r="D734" t="s">
        <v>1707</v>
      </c>
      <c r="E734" t="s">
        <v>273</v>
      </c>
      <c r="F734" s="195">
        <v>43664.69363425926</v>
      </c>
    </row>
    <row r="735" spans="1:6" x14ac:dyDescent="0.35">
      <c r="A735" s="170" t="s">
        <v>1804</v>
      </c>
      <c r="B735" s="206">
        <v>0.1</v>
      </c>
      <c r="C735" t="s">
        <v>1706</v>
      </c>
      <c r="D735" t="s">
        <v>1707</v>
      </c>
      <c r="E735" t="s">
        <v>273</v>
      </c>
      <c r="F735" s="195">
        <v>43664.69363425926</v>
      </c>
    </row>
    <row r="736" spans="1:6" x14ac:dyDescent="0.35">
      <c r="A736" s="170" t="s">
        <v>1503</v>
      </c>
      <c r="B736" s="206">
        <v>0.1</v>
      </c>
      <c r="C736" t="s">
        <v>1459</v>
      </c>
      <c r="D736" t="s">
        <v>1460</v>
      </c>
      <c r="E736" t="s">
        <v>273</v>
      </c>
      <c r="F736" s="195">
        <v>43069.636192129627</v>
      </c>
    </row>
    <row r="737" spans="1:6" x14ac:dyDescent="0.35">
      <c r="A737" s="170" t="s">
        <v>1504</v>
      </c>
      <c r="B737" s="206">
        <v>0.1</v>
      </c>
      <c r="C737" t="s">
        <v>1459</v>
      </c>
      <c r="D737" t="s">
        <v>1460</v>
      </c>
      <c r="E737" t="s">
        <v>273</v>
      </c>
      <c r="F737" s="195">
        <v>43069.636192129627</v>
      </c>
    </row>
    <row r="738" spans="1:6" x14ac:dyDescent="0.35">
      <c r="A738" s="170" t="s">
        <v>1505</v>
      </c>
      <c r="B738" s="206">
        <v>0.1</v>
      </c>
      <c r="C738" t="s">
        <v>1459</v>
      </c>
      <c r="D738" t="s">
        <v>1460</v>
      </c>
      <c r="E738" t="s">
        <v>273</v>
      </c>
      <c r="F738" s="195">
        <v>43069.636192129627</v>
      </c>
    </row>
    <row r="739" spans="1:6" x14ac:dyDescent="0.35">
      <c r="A739" s="170" t="s">
        <v>438</v>
      </c>
      <c r="B739" s="206">
        <v>0.1</v>
      </c>
      <c r="C739" t="s">
        <v>427</v>
      </c>
      <c r="D739" t="s">
        <v>428</v>
      </c>
      <c r="E739" t="s">
        <v>273</v>
      </c>
      <c r="F739" s="195">
        <v>41241.558842592596</v>
      </c>
    </row>
    <row r="740" spans="1:6" x14ac:dyDescent="0.35">
      <c r="A740" s="170" t="s">
        <v>661</v>
      </c>
      <c r="B740" s="206">
        <v>0.1</v>
      </c>
      <c r="C740" t="s">
        <v>651</v>
      </c>
      <c r="D740" t="s">
        <v>652</v>
      </c>
      <c r="E740" t="s">
        <v>273</v>
      </c>
      <c r="F740" s="195">
        <v>42341.656828703701</v>
      </c>
    </row>
    <row r="741" spans="1:6" x14ac:dyDescent="0.35">
      <c r="A741" s="170" t="s">
        <v>1506</v>
      </c>
      <c r="B741" s="206">
        <v>0.1</v>
      </c>
      <c r="C741" t="s">
        <v>1459</v>
      </c>
      <c r="D741" t="s">
        <v>1460</v>
      </c>
      <c r="E741" t="s">
        <v>273</v>
      </c>
      <c r="F741" s="195">
        <v>43069.636192129627</v>
      </c>
    </row>
    <row r="742" spans="1:6" x14ac:dyDescent="0.35">
      <c r="A742" s="170" t="s">
        <v>1805</v>
      </c>
      <c r="B742" s="206">
        <v>0.1</v>
      </c>
      <c r="C742" t="s">
        <v>1706</v>
      </c>
      <c r="D742" t="s">
        <v>1707</v>
      </c>
      <c r="E742" t="s">
        <v>273</v>
      </c>
      <c r="F742" s="195">
        <v>43664.69363425926</v>
      </c>
    </row>
    <row r="743" spans="1:6" x14ac:dyDescent="0.35">
      <c r="A743" s="170" t="s">
        <v>863</v>
      </c>
      <c r="B743" s="206">
        <v>8.9999999999999993E-3</v>
      </c>
      <c r="C743" t="s">
        <v>676</v>
      </c>
      <c r="D743" t="s">
        <v>122</v>
      </c>
      <c r="E743" t="s">
        <v>273</v>
      </c>
      <c r="F743" s="195">
        <v>42395.573738425926</v>
      </c>
    </row>
    <row r="744" spans="1:6" x14ac:dyDescent="0.35">
      <c r="A744" s="170" t="s">
        <v>1806</v>
      </c>
      <c r="B744" s="206">
        <v>0.1</v>
      </c>
      <c r="C744" t="s">
        <v>1706</v>
      </c>
      <c r="D744" t="s">
        <v>1707</v>
      </c>
      <c r="E744" t="s">
        <v>273</v>
      </c>
      <c r="F744" s="195">
        <v>43664.69363425926</v>
      </c>
    </row>
    <row r="745" spans="1:6" x14ac:dyDescent="0.35">
      <c r="A745" s="170" t="s">
        <v>1807</v>
      </c>
      <c r="B745" s="206">
        <v>0.1</v>
      </c>
      <c r="C745" t="s">
        <v>1709</v>
      </c>
      <c r="D745" t="s">
        <v>1710</v>
      </c>
      <c r="E745" t="s">
        <v>273</v>
      </c>
      <c r="F745" s="195">
        <v>43664.676840277774</v>
      </c>
    </row>
    <row r="746" spans="1:6" x14ac:dyDescent="0.35">
      <c r="A746" s="170" t="s">
        <v>1336</v>
      </c>
      <c r="B746" s="206">
        <v>0.1</v>
      </c>
      <c r="C746" t="s">
        <v>1324</v>
      </c>
      <c r="D746" t="s">
        <v>1325</v>
      </c>
      <c r="E746" t="s">
        <v>273</v>
      </c>
      <c r="F746" s="195">
        <v>42347.582094907404</v>
      </c>
    </row>
    <row r="747" spans="1:6" x14ac:dyDescent="0.35">
      <c r="A747" s="170" t="s">
        <v>1507</v>
      </c>
      <c r="B747" s="206">
        <v>0.1</v>
      </c>
      <c r="C747" t="s">
        <v>1459</v>
      </c>
      <c r="D747" t="s">
        <v>1460</v>
      </c>
      <c r="E747" t="s">
        <v>273</v>
      </c>
      <c r="F747" s="195">
        <v>43069.636192129627</v>
      </c>
    </row>
    <row r="748" spans="1:6" x14ac:dyDescent="0.35">
      <c r="A748" s="170" t="s">
        <v>864</v>
      </c>
      <c r="B748" s="206">
        <v>8.9999999999999993E-3</v>
      </c>
      <c r="C748" t="s">
        <v>676</v>
      </c>
      <c r="D748" t="s">
        <v>122</v>
      </c>
      <c r="E748" t="s">
        <v>273</v>
      </c>
      <c r="F748" s="195">
        <v>42395.573738425926</v>
      </c>
    </row>
    <row r="749" spans="1:6" x14ac:dyDescent="0.35">
      <c r="A749" s="170" t="s">
        <v>600</v>
      </c>
      <c r="B749" s="206">
        <v>0.1</v>
      </c>
      <c r="C749" t="s">
        <v>536</v>
      </c>
      <c r="D749" t="s">
        <v>537</v>
      </c>
      <c r="E749" t="s">
        <v>273</v>
      </c>
      <c r="F749" s="195">
        <v>41620.491724537038</v>
      </c>
    </row>
    <row r="750" spans="1:6" x14ac:dyDescent="0.35">
      <c r="A750" s="170" t="s">
        <v>601</v>
      </c>
      <c r="B750" s="206">
        <v>0.1</v>
      </c>
      <c r="C750" t="s">
        <v>536</v>
      </c>
      <c r="D750" t="s">
        <v>537</v>
      </c>
      <c r="E750" t="s">
        <v>273</v>
      </c>
      <c r="F750" s="195">
        <v>41620.491724537038</v>
      </c>
    </row>
    <row r="751" spans="1:6" x14ac:dyDescent="0.35">
      <c r="A751" s="170" t="s">
        <v>662</v>
      </c>
      <c r="B751" s="206">
        <v>0.1</v>
      </c>
      <c r="C751" t="s">
        <v>651</v>
      </c>
      <c r="D751" t="s">
        <v>652</v>
      </c>
      <c r="E751" t="s">
        <v>273</v>
      </c>
      <c r="F751" s="195">
        <v>42341.656828703701</v>
      </c>
    </row>
    <row r="752" spans="1:6" x14ac:dyDescent="0.35">
      <c r="A752" s="170" t="s">
        <v>500</v>
      </c>
      <c r="B752" s="206">
        <v>0.1</v>
      </c>
      <c r="C752" t="s">
        <v>477</v>
      </c>
      <c r="D752" t="s">
        <v>478</v>
      </c>
      <c r="E752" t="s">
        <v>273</v>
      </c>
      <c r="F752" s="195">
        <v>41620.479398148149</v>
      </c>
    </row>
    <row r="753" spans="1:6" x14ac:dyDescent="0.35">
      <c r="A753" s="170" t="s">
        <v>501</v>
      </c>
      <c r="B753" s="206">
        <v>0.1</v>
      </c>
      <c r="C753" t="s">
        <v>477</v>
      </c>
      <c r="D753" t="s">
        <v>478</v>
      </c>
      <c r="E753" t="s">
        <v>273</v>
      </c>
      <c r="F753" s="195">
        <v>41620.479398148149</v>
      </c>
    </row>
    <row r="754" spans="1:6" x14ac:dyDescent="0.35">
      <c r="A754" s="170" t="s">
        <v>502</v>
      </c>
      <c r="B754" s="206">
        <v>0.1</v>
      </c>
      <c r="C754" t="s">
        <v>477</v>
      </c>
      <c r="D754" t="s">
        <v>478</v>
      </c>
      <c r="E754" t="s">
        <v>273</v>
      </c>
      <c r="F754" s="195">
        <v>41620.479398148149</v>
      </c>
    </row>
    <row r="755" spans="1:6" x14ac:dyDescent="0.35">
      <c r="A755" s="170" t="s">
        <v>602</v>
      </c>
      <c r="B755" s="206">
        <v>0.1</v>
      </c>
      <c r="C755" t="s">
        <v>536</v>
      </c>
      <c r="D755" t="s">
        <v>537</v>
      </c>
      <c r="E755" t="s">
        <v>273</v>
      </c>
      <c r="F755" s="195">
        <v>41620.491724537038</v>
      </c>
    </row>
    <row r="756" spans="1:6" x14ac:dyDescent="0.35">
      <c r="A756" s="170" t="s">
        <v>503</v>
      </c>
      <c r="B756" s="206">
        <v>0.1</v>
      </c>
      <c r="C756" t="s">
        <v>477</v>
      </c>
      <c r="D756" t="s">
        <v>478</v>
      </c>
      <c r="E756" t="s">
        <v>273</v>
      </c>
      <c r="F756" s="195">
        <v>41620.479398148149</v>
      </c>
    </row>
    <row r="757" spans="1:6" x14ac:dyDescent="0.35">
      <c r="A757" s="170" t="s">
        <v>603</v>
      </c>
      <c r="B757" s="206">
        <v>0.1</v>
      </c>
      <c r="C757" t="s">
        <v>536</v>
      </c>
      <c r="D757" t="s">
        <v>537</v>
      </c>
      <c r="E757" t="s">
        <v>273</v>
      </c>
      <c r="F757" s="195">
        <v>41620.491724537038</v>
      </c>
    </row>
    <row r="758" spans="1:6" x14ac:dyDescent="0.35">
      <c r="A758" s="170" t="s">
        <v>604</v>
      </c>
      <c r="B758" s="206">
        <v>0.1</v>
      </c>
      <c r="C758" t="s">
        <v>536</v>
      </c>
      <c r="D758" t="s">
        <v>537</v>
      </c>
      <c r="E758" t="s">
        <v>273</v>
      </c>
      <c r="F758" s="195">
        <v>41620.491724537038</v>
      </c>
    </row>
    <row r="759" spans="1:6" x14ac:dyDescent="0.35">
      <c r="A759" s="170" t="s">
        <v>504</v>
      </c>
      <c r="B759" s="206">
        <v>0.1</v>
      </c>
      <c r="C759" t="s">
        <v>477</v>
      </c>
      <c r="D759" t="s">
        <v>478</v>
      </c>
      <c r="E759" t="s">
        <v>273</v>
      </c>
      <c r="F759" s="195">
        <v>41620.479398148149</v>
      </c>
    </row>
    <row r="760" spans="1:6" x14ac:dyDescent="0.35">
      <c r="A760" s="170" t="s">
        <v>605</v>
      </c>
      <c r="B760" s="206">
        <v>0.1</v>
      </c>
      <c r="C760" t="s">
        <v>536</v>
      </c>
      <c r="D760" t="s">
        <v>537</v>
      </c>
      <c r="E760" t="s">
        <v>273</v>
      </c>
      <c r="F760" s="195">
        <v>41620.491724537038</v>
      </c>
    </row>
    <row r="761" spans="1:6" x14ac:dyDescent="0.35">
      <c r="A761" s="170" t="s">
        <v>505</v>
      </c>
      <c r="B761" s="206">
        <v>0.1</v>
      </c>
      <c r="C761" t="s">
        <v>477</v>
      </c>
      <c r="D761" t="s">
        <v>478</v>
      </c>
      <c r="E761" t="s">
        <v>273</v>
      </c>
      <c r="F761" s="195">
        <v>41620.479398148149</v>
      </c>
    </row>
    <row r="762" spans="1:6" x14ac:dyDescent="0.35">
      <c r="A762" s="170" t="s">
        <v>606</v>
      </c>
      <c r="B762" s="206">
        <v>0.1</v>
      </c>
      <c r="C762" t="s">
        <v>536</v>
      </c>
      <c r="D762" t="s">
        <v>537</v>
      </c>
      <c r="E762" t="s">
        <v>273</v>
      </c>
      <c r="F762" s="195">
        <v>41620.491724537038</v>
      </c>
    </row>
    <row r="763" spans="1:6" x14ac:dyDescent="0.35">
      <c r="A763" s="170" t="s">
        <v>506</v>
      </c>
      <c r="B763" s="206">
        <v>0.1</v>
      </c>
      <c r="C763" t="s">
        <v>477</v>
      </c>
      <c r="D763" t="s">
        <v>478</v>
      </c>
      <c r="E763" t="s">
        <v>273</v>
      </c>
      <c r="F763" s="195">
        <v>41620.479398148149</v>
      </c>
    </row>
    <row r="764" spans="1:6" x14ac:dyDescent="0.35">
      <c r="A764" s="170" t="s">
        <v>607</v>
      </c>
      <c r="B764" s="206">
        <v>0.1</v>
      </c>
      <c r="C764" t="s">
        <v>536</v>
      </c>
      <c r="D764" t="s">
        <v>537</v>
      </c>
      <c r="E764" t="s">
        <v>273</v>
      </c>
      <c r="F764" s="195">
        <v>41620.491724537038</v>
      </c>
    </row>
    <row r="765" spans="1:6" x14ac:dyDescent="0.35">
      <c r="A765" s="170" t="s">
        <v>608</v>
      </c>
      <c r="B765" s="206">
        <v>0.1</v>
      </c>
      <c r="C765" t="s">
        <v>536</v>
      </c>
      <c r="D765" t="s">
        <v>537</v>
      </c>
      <c r="E765" t="s">
        <v>273</v>
      </c>
      <c r="F765" s="195">
        <v>41620.491724537038</v>
      </c>
    </row>
    <row r="766" spans="1:6" x14ac:dyDescent="0.35">
      <c r="A766" s="170" t="s">
        <v>609</v>
      </c>
      <c r="B766" s="206">
        <v>0.1</v>
      </c>
      <c r="C766" t="s">
        <v>536</v>
      </c>
      <c r="D766" t="s">
        <v>537</v>
      </c>
      <c r="E766" t="s">
        <v>273</v>
      </c>
      <c r="F766" s="195">
        <v>41620.491724537038</v>
      </c>
    </row>
    <row r="767" spans="1:6" x14ac:dyDescent="0.35">
      <c r="A767" s="170" t="s">
        <v>610</v>
      </c>
      <c r="B767" s="206">
        <v>0.1</v>
      </c>
      <c r="C767" t="s">
        <v>536</v>
      </c>
      <c r="D767" t="s">
        <v>537</v>
      </c>
      <c r="E767" t="s">
        <v>273</v>
      </c>
      <c r="F767" s="195">
        <v>41620.491724537038</v>
      </c>
    </row>
    <row r="768" spans="1:6" x14ac:dyDescent="0.35">
      <c r="A768" s="170" t="s">
        <v>611</v>
      </c>
      <c r="B768" s="206">
        <v>0.1</v>
      </c>
      <c r="C768" t="s">
        <v>536</v>
      </c>
      <c r="D768" t="s">
        <v>537</v>
      </c>
      <c r="E768" t="s">
        <v>273</v>
      </c>
      <c r="F768" s="195">
        <v>41620.491724537038</v>
      </c>
    </row>
    <row r="769" spans="1:6" x14ac:dyDescent="0.35">
      <c r="A769" s="170" t="s">
        <v>612</v>
      </c>
      <c r="B769" s="206">
        <v>0.1</v>
      </c>
      <c r="C769" t="s">
        <v>536</v>
      </c>
      <c r="D769" t="s">
        <v>537</v>
      </c>
      <c r="E769" t="s">
        <v>273</v>
      </c>
      <c r="F769" s="195">
        <v>41620.491724537038</v>
      </c>
    </row>
    <row r="770" spans="1:6" x14ac:dyDescent="0.35">
      <c r="A770" s="170" t="s">
        <v>613</v>
      </c>
      <c r="B770" s="206">
        <v>0.1</v>
      </c>
      <c r="C770" t="s">
        <v>536</v>
      </c>
      <c r="D770" t="s">
        <v>537</v>
      </c>
      <c r="E770" t="s">
        <v>273</v>
      </c>
      <c r="F770" s="195">
        <v>41620.491724537038</v>
      </c>
    </row>
    <row r="771" spans="1:6" x14ac:dyDescent="0.35">
      <c r="A771" s="170" t="s">
        <v>405</v>
      </c>
      <c r="B771" s="206">
        <v>0.1</v>
      </c>
      <c r="C771" t="s">
        <v>387</v>
      </c>
      <c r="D771" t="s">
        <v>388</v>
      </c>
      <c r="E771" t="s">
        <v>273</v>
      </c>
      <c r="F771" s="195">
        <v>41620.478402777779</v>
      </c>
    </row>
    <row r="772" spans="1:6" x14ac:dyDescent="0.35">
      <c r="A772" s="170" t="s">
        <v>406</v>
      </c>
      <c r="B772" s="206">
        <v>0.1</v>
      </c>
      <c r="C772" t="s">
        <v>387</v>
      </c>
      <c r="D772" t="s">
        <v>388</v>
      </c>
      <c r="E772" t="s">
        <v>273</v>
      </c>
      <c r="F772" s="195">
        <v>41620.478402777779</v>
      </c>
    </row>
    <row r="773" spans="1:6" x14ac:dyDescent="0.35">
      <c r="A773" s="170" t="s">
        <v>865</v>
      </c>
      <c r="B773" s="206">
        <v>8.9999999999999993E-3</v>
      </c>
      <c r="C773" t="s">
        <v>676</v>
      </c>
      <c r="D773" t="s">
        <v>122</v>
      </c>
      <c r="E773" t="s">
        <v>273</v>
      </c>
      <c r="F773" s="195">
        <v>42395.573738425926</v>
      </c>
    </row>
    <row r="774" spans="1:6" x14ac:dyDescent="0.35">
      <c r="A774" s="170" t="s">
        <v>866</v>
      </c>
      <c r="B774" s="206">
        <v>8.9999999999999993E-3</v>
      </c>
      <c r="C774" t="s">
        <v>676</v>
      </c>
      <c r="D774" t="s">
        <v>122</v>
      </c>
      <c r="E774" t="s">
        <v>273</v>
      </c>
      <c r="F774" s="195">
        <v>42395.573738425926</v>
      </c>
    </row>
    <row r="775" spans="1:6" x14ac:dyDescent="0.35">
      <c r="A775" s="170" t="s">
        <v>407</v>
      </c>
      <c r="B775" s="206">
        <v>0.1</v>
      </c>
      <c r="C775" t="s">
        <v>387</v>
      </c>
      <c r="D775" t="s">
        <v>388</v>
      </c>
      <c r="E775" t="s">
        <v>273</v>
      </c>
      <c r="F775" s="195">
        <v>41620.478402777779</v>
      </c>
    </row>
    <row r="776" spans="1:6" x14ac:dyDescent="0.35">
      <c r="A776" s="170" t="s">
        <v>614</v>
      </c>
      <c r="B776" s="206">
        <v>0.1</v>
      </c>
      <c r="C776" t="s">
        <v>536</v>
      </c>
      <c r="D776" t="s">
        <v>537</v>
      </c>
      <c r="E776" t="s">
        <v>273</v>
      </c>
      <c r="F776" s="195">
        <v>41620.491724537038</v>
      </c>
    </row>
    <row r="777" spans="1:6" x14ac:dyDescent="0.35">
      <c r="A777" s="170" t="s">
        <v>615</v>
      </c>
      <c r="B777" s="206">
        <v>0.1</v>
      </c>
      <c r="C777" t="s">
        <v>536</v>
      </c>
      <c r="D777" t="s">
        <v>537</v>
      </c>
      <c r="E777" t="s">
        <v>273</v>
      </c>
      <c r="F777" s="195">
        <v>41620.491724537038</v>
      </c>
    </row>
    <row r="778" spans="1:6" x14ac:dyDescent="0.35">
      <c r="A778" s="170" t="s">
        <v>616</v>
      </c>
      <c r="B778" s="206">
        <v>0.1</v>
      </c>
      <c r="C778" t="s">
        <v>536</v>
      </c>
      <c r="D778" t="s">
        <v>537</v>
      </c>
      <c r="E778" t="s">
        <v>273</v>
      </c>
      <c r="F778" s="195">
        <v>41620.491724537038</v>
      </c>
    </row>
    <row r="779" spans="1:6" x14ac:dyDescent="0.35">
      <c r="A779" s="170" t="s">
        <v>617</v>
      </c>
      <c r="B779" s="206">
        <v>0.1</v>
      </c>
      <c r="C779" t="s">
        <v>536</v>
      </c>
      <c r="D779" t="s">
        <v>537</v>
      </c>
      <c r="E779" t="s">
        <v>273</v>
      </c>
      <c r="F779" s="195">
        <v>41620.491724537038</v>
      </c>
    </row>
    <row r="780" spans="1:6" x14ac:dyDescent="0.35">
      <c r="A780" s="170" t="s">
        <v>618</v>
      </c>
      <c r="B780" s="206">
        <v>0.1</v>
      </c>
      <c r="C780" t="s">
        <v>536</v>
      </c>
      <c r="D780" t="s">
        <v>537</v>
      </c>
      <c r="E780" t="s">
        <v>273</v>
      </c>
      <c r="F780" s="195">
        <v>41620.491724537038</v>
      </c>
    </row>
    <row r="781" spans="1:6" x14ac:dyDescent="0.35">
      <c r="A781" s="170" t="s">
        <v>663</v>
      </c>
      <c r="B781" s="206">
        <v>0.1</v>
      </c>
      <c r="C781" t="s">
        <v>651</v>
      </c>
      <c r="D781" t="s">
        <v>652</v>
      </c>
      <c r="E781" t="s">
        <v>273</v>
      </c>
      <c r="F781" s="195">
        <v>42341.656828703701</v>
      </c>
    </row>
    <row r="782" spans="1:6" x14ac:dyDescent="0.35">
      <c r="A782" s="170" t="s">
        <v>507</v>
      </c>
      <c r="B782" s="206">
        <v>0.1</v>
      </c>
      <c r="C782" t="s">
        <v>477</v>
      </c>
      <c r="D782" t="s">
        <v>478</v>
      </c>
      <c r="E782" t="s">
        <v>273</v>
      </c>
      <c r="F782" s="195">
        <v>41620.479398148149</v>
      </c>
    </row>
    <row r="783" spans="1:6" x14ac:dyDescent="0.35">
      <c r="A783" s="170" t="s">
        <v>619</v>
      </c>
      <c r="B783" s="206">
        <v>0.1</v>
      </c>
      <c r="C783" t="s">
        <v>536</v>
      </c>
      <c r="D783" t="s">
        <v>537</v>
      </c>
      <c r="E783" t="s">
        <v>273</v>
      </c>
      <c r="F783" s="195">
        <v>41620.491724537038</v>
      </c>
    </row>
    <row r="784" spans="1:6" x14ac:dyDescent="0.35">
      <c r="A784" s="170" t="s">
        <v>620</v>
      </c>
      <c r="B784" s="206">
        <v>0.1</v>
      </c>
      <c r="C784" t="s">
        <v>536</v>
      </c>
      <c r="D784" t="s">
        <v>537</v>
      </c>
      <c r="E784" t="s">
        <v>273</v>
      </c>
      <c r="F784" s="195">
        <v>41620.491724537038</v>
      </c>
    </row>
    <row r="785" spans="1:6" x14ac:dyDescent="0.35">
      <c r="A785" s="170" t="s">
        <v>508</v>
      </c>
      <c r="B785" s="206">
        <v>0.1</v>
      </c>
      <c r="C785" t="s">
        <v>477</v>
      </c>
      <c r="D785" t="s">
        <v>478</v>
      </c>
      <c r="E785" t="s">
        <v>273</v>
      </c>
      <c r="F785" s="195">
        <v>41620.479398148149</v>
      </c>
    </row>
    <row r="786" spans="1:6" x14ac:dyDescent="0.35">
      <c r="A786" s="170" t="s">
        <v>664</v>
      </c>
      <c r="B786" s="206">
        <v>0.1</v>
      </c>
      <c r="C786" t="s">
        <v>651</v>
      </c>
      <c r="D786" t="s">
        <v>652</v>
      </c>
      <c r="E786" t="s">
        <v>273</v>
      </c>
      <c r="F786" s="195">
        <v>42341.656828703701</v>
      </c>
    </row>
    <row r="787" spans="1:6" x14ac:dyDescent="0.35">
      <c r="A787" s="170" t="s">
        <v>621</v>
      </c>
      <c r="B787" s="206">
        <v>0.1</v>
      </c>
      <c r="C787" t="s">
        <v>536</v>
      </c>
      <c r="D787" t="s">
        <v>537</v>
      </c>
      <c r="E787" t="s">
        <v>273</v>
      </c>
      <c r="F787" s="195">
        <v>41620.491724537038</v>
      </c>
    </row>
    <row r="788" spans="1:6" x14ac:dyDescent="0.35">
      <c r="A788" s="170" t="s">
        <v>622</v>
      </c>
      <c r="B788" s="206">
        <v>0.1</v>
      </c>
      <c r="C788" t="s">
        <v>536</v>
      </c>
      <c r="D788" t="s">
        <v>537</v>
      </c>
      <c r="E788" t="s">
        <v>273</v>
      </c>
      <c r="F788" s="195">
        <v>41620.491724537038</v>
      </c>
    </row>
    <row r="789" spans="1:6" x14ac:dyDescent="0.35">
      <c r="A789" s="170" t="s">
        <v>665</v>
      </c>
      <c r="B789" s="206">
        <v>0.1</v>
      </c>
      <c r="C789" t="s">
        <v>651</v>
      </c>
      <c r="D789" t="s">
        <v>652</v>
      </c>
      <c r="E789" t="s">
        <v>273</v>
      </c>
      <c r="F789" s="195">
        <v>42341.656828703701</v>
      </c>
    </row>
    <row r="790" spans="1:6" x14ac:dyDescent="0.35">
      <c r="A790" s="170" t="s">
        <v>1508</v>
      </c>
      <c r="B790" s="206">
        <v>0.1</v>
      </c>
      <c r="C790" t="s">
        <v>1459</v>
      </c>
      <c r="D790" t="s">
        <v>1460</v>
      </c>
      <c r="E790" t="s">
        <v>273</v>
      </c>
      <c r="F790" s="195">
        <v>43069.636192129627</v>
      </c>
    </row>
    <row r="791" spans="1:6" x14ac:dyDescent="0.35">
      <c r="A791" s="170" t="s">
        <v>1509</v>
      </c>
      <c r="B791" s="206">
        <v>0.1</v>
      </c>
      <c r="C791" t="s">
        <v>1459</v>
      </c>
      <c r="D791" t="s">
        <v>1460</v>
      </c>
      <c r="E791" t="s">
        <v>273</v>
      </c>
      <c r="F791" s="195">
        <v>43069.636192129627</v>
      </c>
    </row>
    <row r="792" spans="1:6" x14ac:dyDescent="0.35">
      <c r="A792" s="170" t="s">
        <v>1228</v>
      </c>
      <c r="B792" s="206">
        <v>0.02</v>
      </c>
      <c r="C792" t="s">
        <v>1109</v>
      </c>
      <c r="D792" t="s">
        <v>123</v>
      </c>
      <c r="E792" t="s">
        <v>273</v>
      </c>
      <c r="F792" s="195">
        <v>42347.501400462963</v>
      </c>
    </row>
    <row r="793" spans="1:6" x14ac:dyDescent="0.35">
      <c r="A793" s="170" t="s">
        <v>1381</v>
      </c>
      <c r="B793" s="206">
        <v>0.1</v>
      </c>
      <c r="C793" t="s">
        <v>1365</v>
      </c>
      <c r="D793" t="s">
        <v>1366</v>
      </c>
      <c r="E793" t="s">
        <v>273</v>
      </c>
      <c r="F793" s="195">
        <v>43850.636631944442</v>
      </c>
    </row>
    <row r="794" spans="1:6" x14ac:dyDescent="0.35">
      <c r="A794" s="170" t="s">
        <v>362</v>
      </c>
      <c r="B794" s="206">
        <v>0.01</v>
      </c>
      <c r="C794" t="s">
        <v>291</v>
      </c>
      <c r="D794" t="s">
        <v>121</v>
      </c>
      <c r="E794" t="s">
        <v>273</v>
      </c>
      <c r="F794" s="195">
        <v>43451.690671296295</v>
      </c>
    </row>
    <row r="795" spans="1:6" x14ac:dyDescent="0.35">
      <c r="A795" s="170" t="s">
        <v>1808</v>
      </c>
      <c r="B795" s="206">
        <v>0.1</v>
      </c>
      <c r="C795" t="s">
        <v>1706</v>
      </c>
      <c r="D795" t="s">
        <v>1707</v>
      </c>
      <c r="E795" t="s">
        <v>273</v>
      </c>
      <c r="F795" s="195">
        <v>43664.69363425926</v>
      </c>
    </row>
    <row r="796" spans="1:6" x14ac:dyDescent="0.35">
      <c r="A796" s="170" t="s">
        <v>1337</v>
      </c>
      <c r="B796" s="206">
        <v>0.1</v>
      </c>
      <c r="C796" t="s">
        <v>1324</v>
      </c>
      <c r="D796" t="s">
        <v>1325</v>
      </c>
      <c r="E796" t="s">
        <v>273</v>
      </c>
      <c r="F796" s="195">
        <v>42347.582094907404</v>
      </c>
    </row>
    <row r="797" spans="1:6" x14ac:dyDescent="0.35">
      <c r="A797" s="170" t="s">
        <v>509</v>
      </c>
      <c r="B797" s="206">
        <v>0.1</v>
      </c>
      <c r="C797" t="s">
        <v>477</v>
      </c>
      <c r="D797" t="s">
        <v>478</v>
      </c>
      <c r="E797" t="s">
        <v>273</v>
      </c>
      <c r="F797" s="195">
        <v>41620.479398148149</v>
      </c>
    </row>
    <row r="798" spans="1:6" x14ac:dyDescent="0.35">
      <c r="A798" s="170" t="s">
        <v>623</v>
      </c>
      <c r="B798" s="206">
        <v>0.1</v>
      </c>
      <c r="C798" t="s">
        <v>536</v>
      </c>
      <c r="D798" t="s">
        <v>537</v>
      </c>
      <c r="E798" t="s">
        <v>273</v>
      </c>
      <c r="F798" s="195">
        <v>41620.491724537038</v>
      </c>
    </row>
    <row r="799" spans="1:6" x14ac:dyDescent="0.35">
      <c r="A799" s="170" t="s">
        <v>510</v>
      </c>
      <c r="B799" s="206">
        <v>0.1</v>
      </c>
      <c r="C799" t="s">
        <v>477</v>
      </c>
      <c r="D799" t="s">
        <v>478</v>
      </c>
      <c r="E799" t="s">
        <v>273</v>
      </c>
      <c r="F799" s="195">
        <v>41620.479398148149</v>
      </c>
    </row>
    <row r="800" spans="1:6" x14ac:dyDescent="0.35">
      <c r="A800" s="170" t="s">
        <v>511</v>
      </c>
      <c r="B800" s="206">
        <v>0.1</v>
      </c>
      <c r="C800" t="s">
        <v>477</v>
      </c>
      <c r="D800" t="s">
        <v>478</v>
      </c>
      <c r="E800" t="s">
        <v>273</v>
      </c>
      <c r="F800" s="195">
        <v>41620.479398148149</v>
      </c>
    </row>
    <row r="801" spans="1:6" x14ac:dyDescent="0.35">
      <c r="A801" s="170" t="s">
        <v>624</v>
      </c>
      <c r="B801" s="206">
        <v>0.1</v>
      </c>
      <c r="C801" t="s">
        <v>536</v>
      </c>
      <c r="D801" t="s">
        <v>537</v>
      </c>
      <c r="E801" t="s">
        <v>273</v>
      </c>
      <c r="F801" s="195">
        <v>41620.491724537038</v>
      </c>
    </row>
    <row r="802" spans="1:6" x14ac:dyDescent="0.35">
      <c r="A802" s="170" t="s">
        <v>625</v>
      </c>
      <c r="B802" s="206">
        <v>0.1</v>
      </c>
      <c r="C802" t="s">
        <v>536</v>
      </c>
      <c r="D802" t="s">
        <v>537</v>
      </c>
      <c r="E802" t="s">
        <v>273</v>
      </c>
      <c r="F802" s="195">
        <v>41620.491724537038</v>
      </c>
    </row>
    <row r="803" spans="1:6" x14ac:dyDescent="0.35">
      <c r="A803" s="170" t="s">
        <v>512</v>
      </c>
      <c r="B803" s="206">
        <v>0.1</v>
      </c>
      <c r="C803" t="s">
        <v>477</v>
      </c>
      <c r="D803" t="s">
        <v>478</v>
      </c>
      <c r="E803" t="s">
        <v>273</v>
      </c>
      <c r="F803" s="195">
        <v>41620.479398148149</v>
      </c>
    </row>
    <row r="804" spans="1:6" x14ac:dyDescent="0.35">
      <c r="A804" s="170" t="s">
        <v>626</v>
      </c>
      <c r="B804" s="206">
        <v>0.1</v>
      </c>
      <c r="C804" t="s">
        <v>536</v>
      </c>
      <c r="D804" t="s">
        <v>537</v>
      </c>
      <c r="E804" t="s">
        <v>273</v>
      </c>
      <c r="F804" s="195">
        <v>41620.491724537038</v>
      </c>
    </row>
    <row r="805" spans="1:6" x14ac:dyDescent="0.35">
      <c r="A805" s="170" t="s">
        <v>666</v>
      </c>
      <c r="B805" s="206">
        <v>0.1</v>
      </c>
      <c r="C805" t="s">
        <v>651</v>
      </c>
      <c r="D805" t="s">
        <v>652</v>
      </c>
      <c r="E805" t="s">
        <v>273</v>
      </c>
      <c r="F805" s="195">
        <v>42341.656828703701</v>
      </c>
    </row>
    <row r="806" spans="1:6" x14ac:dyDescent="0.35">
      <c r="A806" s="170" t="s">
        <v>513</v>
      </c>
      <c r="B806" s="206">
        <v>0.1</v>
      </c>
      <c r="C806" t="s">
        <v>477</v>
      </c>
      <c r="D806" t="s">
        <v>478</v>
      </c>
      <c r="E806" t="s">
        <v>273</v>
      </c>
      <c r="F806" s="195">
        <v>41620.479398148149</v>
      </c>
    </row>
    <row r="807" spans="1:6" x14ac:dyDescent="0.35">
      <c r="A807" s="170" t="s">
        <v>514</v>
      </c>
      <c r="B807" s="206">
        <v>0.1</v>
      </c>
      <c r="C807" t="s">
        <v>477</v>
      </c>
      <c r="D807" t="s">
        <v>478</v>
      </c>
      <c r="E807" t="s">
        <v>273</v>
      </c>
      <c r="F807" s="195">
        <v>41620.479398148149</v>
      </c>
    </row>
    <row r="808" spans="1:6" x14ac:dyDescent="0.35">
      <c r="A808" s="170" t="s">
        <v>627</v>
      </c>
      <c r="B808" s="206">
        <v>0.1</v>
      </c>
      <c r="C808" t="s">
        <v>536</v>
      </c>
      <c r="D808" t="s">
        <v>537</v>
      </c>
      <c r="E808" t="s">
        <v>273</v>
      </c>
      <c r="F808" s="195">
        <v>41620.491724537038</v>
      </c>
    </row>
    <row r="809" spans="1:6" x14ac:dyDescent="0.35">
      <c r="A809" s="170" t="s">
        <v>628</v>
      </c>
      <c r="B809" s="206">
        <v>0.1</v>
      </c>
      <c r="C809" t="s">
        <v>536</v>
      </c>
      <c r="D809" t="s">
        <v>537</v>
      </c>
      <c r="E809" t="s">
        <v>273</v>
      </c>
      <c r="F809" s="195">
        <v>41620.491724537038</v>
      </c>
    </row>
    <row r="810" spans="1:6" x14ac:dyDescent="0.35">
      <c r="A810" s="170" t="s">
        <v>515</v>
      </c>
      <c r="B810" s="206">
        <v>0.1</v>
      </c>
      <c r="C810" t="s">
        <v>477</v>
      </c>
      <c r="D810" t="s">
        <v>478</v>
      </c>
      <c r="E810" t="s">
        <v>273</v>
      </c>
      <c r="F810" s="195">
        <v>41620.479398148149</v>
      </c>
    </row>
    <row r="811" spans="1:6" x14ac:dyDescent="0.35">
      <c r="A811" s="170" t="s">
        <v>1510</v>
      </c>
      <c r="B811" s="206">
        <v>0.1</v>
      </c>
      <c r="C811" t="s">
        <v>1459</v>
      </c>
      <c r="D811" t="s">
        <v>1460</v>
      </c>
      <c r="E811" t="s">
        <v>273</v>
      </c>
      <c r="F811" s="195">
        <v>43069.636192129627</v>
      </c>
    </row>
    <row r="812" spans="1:6" x14ac:dyDescent="0.35">
      <c r="A812" s="170" t="s">
        <v>629</v>
      </c>
      <c r="B812" s="206">
        <v>0.1</v>
      </c>
      <c r="C812" t="s">
        <v>536</v>
      </c>
      <c r="D812" t="s">
        <v>537</v>
      </c>
      <c r="E812" t="s">
        <v>273</v>
      </c>
      <c r="F812" s="195">
        <v>41620.491724537038</v>
      </c>
    </row>
    <row r="813" spans="1:6" x14ac:dyDescent="0.35">
      <c r="A813" s="170" t="s">
        <v>1511</v>
      </c>
      <c r="B813" s="206">
        <v>0.1</v>
      </c>
      <c r="C813" t="s">
        <v>1459</v>
      </c>
      <c r="D813" t="s">
        <v>1460</v>
      </c>
      <c r="E813" t="s">
        <v>273</v>
      </c>
      <c r="F813" s="195">
        <v>43069.636192129627</v>
      </c>
    </row>
    <row r="814" spans="1:6" x14ac:dyDescent="0.35">
      <c r="A814" s="170" t="s">
        <v>1512</v>
      </c>
      <c r="B814" s="206">
        <v>0.1</v>
      </c>
      <c r="C814" t="s">
        <v>1459</v>
      </c>
      <c r="D814" t="s">
        <v>1460</v>
      </c>
      <c r="E814" t="s">
        <v>273</v>
      </c>
      <c r="F814" s="195">
        <v>43069.636192129627</v>
      </c>
    </row>
    <row r="815" spans="1:6" x14ac:dyDescent="0.35">
      <c r="A815" s="170" t="s">
        <v>1809</v>
      </c>
      <c r="B815" s="206">
        <v>0.1</v>
      </c>
      <c r="C815" t="s">
        <v>1706</v>
      </c>
      <c r="D815" t="s">
        <v>1707</v>
      </c>
      <c r="E815" t="s">
        <v>273</v>
      </c>
      <c r="F815" s="195">
        <v>43664.69363425926</v>
      </c>
    </row>
    <row r="816" spans="1:6" x14ac:dyDescent="0.35">
      <c r="A816" s="170" t="s">
        <v>1229</v>
      </c>
      <c r="B816" s="206">
        <v>0.02</v>
      </c>
      <c r="C816" t="s">
        <v>1109</v>
      </c>
      <c r="D816" t="s">
        <v>123</v>
      </c>
      <c r="E816" t="s">
        <v>273</v>
      </c>
      <c r="F816" s="195">
        <v>42347.501400462963</v>
      </c>
    </row>
    <row r="817" spans="1:6" x14ac:dyDescent="0.35">
      <c r="A817" s="170" t="s">
        <v>1230</v>
      </c>
      <c r="B817" s="206">
        <v>0.02</v>
      </c>
      <c r="C817" t="s">
        <v>1109</v>
      </c>
      <c r="D817" t="s">
        <v>123</v>
      </c>
      <c r="E817" t="s">
        <v>273</v>
      </c>
      <c r="F817" s="195">
        <v>42347.501400462963</v>
      </c>
    </row>
    <row r="818" spans="1:6" x14ac:dyDescent="0.35">
      <c r="A818" s="170" t="s">
        <v>1382</v>
      </c>
      <c r="B818" s="206">
        <v>0.1</v>
      </c>
      <c r="C818" t="s">
        <v>1365</v>
      </c>
      <c r="D818" t="s">
        <v>1366</v>
      </c>
      <c r="E818" t="s">
        <v>273</v>
      </c>
      <c r="F818" s="195">
        <v>43850.636631944442</v>
      </c>
    </row>
    <row r="819" spans="1:6" x14ac:dyDescent="0.35">
      <c r="A819" s="170" t="s">
        <v>1383</v>
      </c>
      <c r="B819" s="206">
        <v>0.1</v>
      </c>
      <c r="C819" t="s">
        <v>1365</v>
      </c>
      <c r="D819" t="s">
        <v>1366</v>
      </c>
      <c r="E819" t="s">
        <v>273</v>
      </c>
      <c r="F819" s="195">
        <v>43850.636631944442</v>
      </c>
    </row>
    <row r="820" spans="1:6" x14ac:dyDescent="0.35">
      <c r="A820" s="170" t="s">
        <v>469</v>
      </c>
      <c r="B820" s="206">
        <v>0.1</v>
      </c>
      <c r="C820" t="s">
        <v>453</v>
      </c>
      <c r="D820" t="s">
        <v>454</v>
      </c>
      <c r="E820" t="s">
        <v>273</v>
      </c>
      <c r="F820" s="195">
        <v>43672.410798611112</v>
      </c>
    </row>
    <row r="821" spans="1:6" x14ac:dyDescent="0.35">
      <c r="A821" s="170" t="s">
        <v>1810</v>
      </c>
      <c r="B821" s="206">
        <v>0.1</v>
      </c>
      <c r="C821" t="s">
        <v>1365</v>
      </c>
      <c r="D821" t="s">
        <v>1366</v>
      </c>
      <c r="E821" t="s">
        <v>273</v>
      </c>
      <c r="F821" s="195">
        <v>43850.636631944442</v>
      </c>
    </row>
    <row r="822" spans="1:6" x14ac:dyDescent="0.35">
      <c r="A822" s="170" t="s">
        <v>1231</v>
      </c>
      <c r="B822" s="206">
        <v>0.02</v>
      </c>
      <c r="C822" t="s">
        <v>1109</v>
      </c>
      <c r="D822" t="s">
        <v>123</v>
      </c>
      <c r="E822" t="s">
        <v>273</v>
      </c>
      <c r="F822" s="195">
        <v>42347.501400462963</v>
      </c>
    </row>
    <row r="823" spans="1:6" x14ac:dyDescent="0.35">
      <c r="A823" s="170" t="s">
        <v>1232</v>
      </c>
      <c r="B823" s="206">
        <v>0.02</v>
      </c>
      <c r="C823" t="s">
        <v>1109</v>
      </c>
      <c r="D823" t="s">
        <v>123</v>
      </c>
      <c r="E823" t="s">
        <v>273</v>
      </c>
      <c r="F823" s="195">
        <v>42347.501400462963</v>
      </c>
    </row>
    <row r="824" spans="1:6" x14ac:dyDescent="0.35">
      <c r="A824" s="170" t="s">
        <v>1355</v>
      </c>
      <c r="B824" s="206">
        <v>0.1</v>
      </c>
      <c r="C824" t="s">
        <v>1342</v>
      </c>
      <c r="D824" t="s">
        <v>1343</v>
      </c>
      <c r="E824" t="s">
        <v>273</v>
      </c>
      <c r="F824" s="195">
        <v>42719.664039351854</v>
      </c>
    </row>
    <row r="825" spans="1:6" x14ac:dyDescent="0.35">
      <c r="A825" s="170" t="s">
        <v>867</v>
      </c>
      <c r="B825" s="206">
        <v>8.9999999999999993E-3</v>
      </c>
      <c r="C825" t="s">
        <v>676</v>
      </c>
      <c r="D825" t="s">
        <v>122</v>
      </c>
      <c r="E825" t="s">
        <v>273</v>
      </c>
      <c r="F825" s="195">
        <v>42395.573738425926</v>
      </c>
    </row>
    <row r="826" spans="1:6" x14ac:dyDescent="0.35">
      <c r="A826" s="170" t="s">
        <v>1513</v>
      </c>
      <c r="B826" s="206">
        <v>0.1</v>
      </c>
      <c r="C826" t="s">
        <v>1459</v>
      </c>
      <c r="D826" t="s">
        <v>1460</v>
      </c>
      <c r="E826" t="s">
        <v>273</v>
      </c>
      <c r="F826" s="195">
        <v>43069.636192129627</v>
      </c>
    </row>
    <row r="827" spans="1:6" x14ac:dyDescent="0.35">
      <c r="A827" s="170" t="s">
        <v>1233</v>
      </c>
      <c r="B827" s="206">
        <v>0.02</v>
      </c>
      <c r="C827" t="s">
        <v>1109</v>
      </c>
      <c r="D827" t="s">
        <v>123</v>
      </c>
      <c r="E827" t="s">
        <v>273</v>
      </c>
      <c r="F827" s="195">
        <v>42347.501400462963</v>
      </c>
    </row>
    <row r="828" spans="1:6" x14ac:dyDescent="0.35">
      <c r="A828" s="170" t="s">
        <v>630</v>
      </c>
      <c r="B828" s="206">
        <v>0.1</v>
      </c>
      <c r="C828" t="s">
        <v>536</v>
      </c>
      <c r="D828" t="s">
        <v>537</v>
      </c>
      <c r="E828" t="s">
        <v>273</v>
      </c>
      <c r="F828" s="195">
        <v>41620.491724537038</v>
      </c>
    </row>
    <row r="829" spans="1:6" x14ac:dyDescent="0.35">
      <c r="A829" s="170" t="s">
        <v>1811</v>
      </c>
      <c r="B829" s="206">
        <v>0.1</v>
      </c>
      <c r="C829" t="s">
        <v>1706</v>
      </c>
      <c r="D829" t="s">
        <v>1707</v>
      </c>
      <c r="E829" t="s">
        <v>273</v>
      </c>
      <c r="F829" s="195">
        <v>43664.69363425926</v>
      </c>
    </row>
    <row r="830" spans="1:6" x14ac:dyDescent="0.35">
      <c r="A830" s="170" t="s">
        <v>868</v>
      </c>
      <c r="B830" s="206">
        <v>8.9999999999999993E-3</v>
      </c>
      <c r="C830" t="s">
        <v>676</v>
      </c>
      <c r="D830" t="s">
        <v>122</v>
      </c>
      <c r="E830" t="s">
        <v>273</v>
      </c>
      <c r="F830" s="195">
        <v>42395.573738425926</v>
      </c>
    </row>
    <row r="831" spans="1:6" x14ac:dyDescent="0.35">
      <c r="A831" s="170" t="s">
        <v>869</v>
      </c>
      <c r="B831" s="206">
        <v>8.9999999999999993E-3</v>
      </c>
      <c r="C831" t="s">
        <v>676</v>
      </c>
      <c r="D831" t="s">
        <v>122</v>
      </c>
      <c r="E831" t="s">
        <v>273</v>
      </c>
      <c r="F831" s="195">
        <v>42395.573738425926</v>
      </c>
    </row>
    <row r="832" spans="1:6" x14ac:dyDescent="0.35">
      <c r="A832" s="170" t="s">
        <v>439</v>
      </c>
      <c r="B832" s="206">
        <v>0.1</v>
      </c>
      <c r="C832" t="s">
        <v>427</v>
      </c>
      <c r="D832" t="s">
        <v>428</v>
      </c>
      <c r="E832" t="s">
        <v>273</v>
      </c>
      <c r="F832" s="195">
        <v>41241.558842592596</v>
      </c>
    </row>
    <row r="833" spans="1:6" x14ac:dyDescent="0.35">
      <c r="A833" s="170" t="s">
        <v>363</v>
      </c>
      <c r="B833" s="206">
        <v>0.01</v>
      </c>
      <c r="C833" t="s">
        <v>291</v>
      </c>
      <c r="D833" t="s">
        <v>121</v>
      </c>
      <c r="E833" t="s">
        <v>273</v>
      </c>
      <c r="F833" s="195">
        <v>43451.690671296295</v>
      </c>
    </row>
    <row r="834" spans="1:6" x14ac:dyDescent="0.35">
      <c r="A834" s="170" t="s">
        <v>870</v>
      </c>
      <c r="B834" s="206">
        <v>8.9999999999999993E-3</v>
      </c>
      <c r="C834" t="s">
        <v>676</v>
      </c>
      <c r="D834" t="s">
        <v>122</v>
      </c>
      <c r="E834" t="s">
        <v>273</v>
      </c>
      <c r="F834" s="195">
        <v>42395.573738425926</v>
      </c>
    </row>
    <row r="835" spans="1:6" x14ac:dyDescent="0.35">
      <c r="A835" s="170" t="s">
        <v>871</v>
      </c>
      <c r="B835" s="206">
        <v>8.9999999999999993E-3</v>
      </c>
      <c r="C835" t="s">
        <v>676</v>
      </c>
      <c r="D835" t="s">
        <v>122</v>
      </c>
      <c r="E835" t="s">
        <v>273</v>
      </c>
      <c r="F835" s="195">
        <v>42395.573738425926</v>
      </c>
    </row>
    <row r="836" spans="1:6" x14ac:dyDescent="0.35">
      <c r="A836" s="170" t="s">
        <v>872</v>
      </c>
      <c r="B836" s="206">
        <v>8.9999999999999993E-3</v>
      </c>
      <c r="C836" t="s">
        <v>676</v>
      </c>
      <c r="D836" t="s">
        <v>122</v>
      </c>
      <c r="E836" t="s">
        <v>273</v>
      </c>
      <c r="F836" s="195">
        <v>42395.573738425926</v>
      </c>
    </row>
    <row r="837" spans="1:6" x14ac:dyDescent="0.35">
      <c r="A837" s="170" t="s">
        <v>364</v>
      </c>
      <c r="B837" s="206">
        <v>0.01</v>
      </c>
      <c r="C837" t="s">
        <v>291</v>
      </c>
      <c r="D837" t="s">
        <v>121</v>
      </c>
      <c r="E837" t="s">
        <v>273</v>
      </c>
      <c r="F837" s="195">
        <v>43451.690671296295</v>
      </c>
    </row>
    <row r="838" spans="1:6" x14ac:dyDescent="0.35">
      <c r="A838" s="170" t="s">
        <v>873</v>
      </c>
      <c r="B838" s="206">
        <v>8.9999999999999993E-3</v>
      </c>
      <c r="C838" t="s">
        <v>676</v>
      </c>
      <c r="D838" t="s">
        <v>122</v>
      </c>
      <c r="E838" t="s">
        <v>273</v>
      </c>
      <c r="F838" s="195">
        <v>42395.573738425926</v>
      </c>
    </row>
    <row r="839" spans="1:6" x14ac:dyDescent="0.35">
      <c r="A839" s="170" t="s">
        <v>1812</v>
      </c>
      <c r="B839" s="206">
        <v>0.1</v>
      </c>
      <c r="C839" t="s">
        <v>1709</v>
      </c>
      <c r="D839" t="s">
        <v>1710</v>
      </c>
      <c r="E839" t="s">
        <v>273</v>
      </c>
      <c r="F839" s="195">
        <v>43664.676840277774</v>
      </c>
    </row>
    <row r="840" spans="1:6" x14ac:dyDescent="0.35">
      <c r="A840" s="170" t="s">
        <v>516</v>
      </c>
      <c r="B840" s="206">
        <v>0.1</v>
      </c>
      <c r="C840" t="s">
        <v>477</v>
      </c>
      <c r="D840" t="s">
        <v>478</v>
      </c>
      <c r="E840" t="s">
        <v>273</v>
      </c>
      <c r="F840" s="195">
        <v>41620.479398148149</v>
      </c>
    </row>
    <row r="841" spans="1:6" x14ac:dyDescent="0.35">
      <c r="A841" s="170" t="s">
        <v>1234</v>
      </c>
      <c r="B841" s="206">
        <v>0.02</v>
      </c>
      <c r="C841" t="s">
        <v>1109</v>
      </c>
      <c r="D841" t="s">
        <v>123</v>
      </c>
      <c r="E841" t="s">
        <v>273</v>
      </c>
      <c r="F841" s="195">
        <v>42347.501400462963</v>
      </c>
    </row>
    <row r="842" spans="1:6" x14ac:dyDescent="0.35">
      <c r="A842" s="170" t="s">
        <v>1570</v>
      </c>
      <c r="B842" s="206">
        <v>8.9999999999999993E-3</v>
      </c>
      <c r="C842" t="s">
        <v>1562</v>
      </c>
      <c r="D842" t="s">
        <v>1563</v>
      </c>
      <c r="E842" t="s">
        <v>273</v>
      </c>
      <c r="F842" s="195">
        <v>43069.642013888886</v>
      </c>
    </row>
    <row r="843" spans="1:6" x14ac:dyDescent="0.35">
      <c r="A843" s="170" t="s">
        <v>1813</v>
      </c>
      <c r="B843" s="206">
        <v>0.1</v>
      </c>
      <c r="C843" t="s">
        <v>1709</v>
      </c>
      <c r="D843" t="s">
        <v>1710</v>
      </c>
      <c r="E843" t="s">
        <v>273</v>
      </c>
      <c r="F843" s="195">
        <v>43664.676840277774</v>
      </c>
    </row>
    <row r="844" spans="1:6" x14ac:dyDescent="0.35">
      <c r="A844" s="170" t="s">
        <v>874</v>
      </c>
      <c r="B844" s="206">
        <v>8.9999999999999993E-3</v>
      </c>
      <c r="C844" t="s">
        <v>676</v>
      </c>
      <c r="D844" t="s">
        <v>122</v>
      </c>
      <c r="E844" t="s">
        <v>273</v>
      </c>
      <c r="F844" s="195">
        <v>42395.573738425926</v>
      </c>
    </row>
    <row r="845" spans="1:6" x14ac:dyDescent="0.35">
      <c r="A845" s="170" t="s">
        <v>875</v>
      </c>
      <c r="B845" s="206">
        <v>8.9999999999999993E-3</v>
      </c>
      <c r="C845" t="s">
        <v>676</v>
      </c>
      <c r="D845" t="s">
        <v>122</v>
      </c>
      <c r="E845" t="s">
        <v>273</v>
      </c>
      <c r="F845" s="195">
        <v>42395.573738425926</v>
      </c>
    </row>
    <row r="846" spans="1:6" x14ac:dyDescent="0.35">
      <c r="A846" s="170" t="s">
        <v>1235</v>
      </c>
      <c r="B846" s="206">
        <v>0.02</v>
      </c>
      <c r="C846" t="s">
        <v>1109</v>
      </c>
      <c r="D846" t="s">
        <v>123</v>
      </c>
      <c r="E846" t="s">
        <v>273</v>
      </c>
      <c r="F846" s="195">
        <v>42347.501400462963</v>
      </c>
    </row>
    <row r="847" spans="1:6" x14ac:dyDescent="0.35">
      <c r="A847" s="170" t="s">
        <v>876</v>
      </c>
      <c r="B847" s="206">
        <v>8.9999999999999993E-3</v>
      </c>
      <c r="C847" t="s">
        <v>676</v>
      </c>
      <c r="D847" t="s">
        <v>122</v>
      </c>
      <c r="E847" t="s">
        <v>273</v>
      </c>
      <c r="F847" s="195">
        <v>42395.573738425926</v>
      </c>
    </row>
    <row r="848" spans="1:6" x14ac:dyDescent="0.35">
      <c r="A848" s="170" t="s">
        <v>877</v>
      </c>
      <c r="B848" s="206">
        <v>8.9999999999999993E-3</v>
      </c>
      <c r="C848" t="s">
        <v>676</v>
      </c>
      <c r="D848" t="s">
        <v>122</v>
      </c>
      <c r="E848" t="s">
        <v>273</v>
      </c>
      <c r="F848" s="195">
        <v>42395.573738425926</v>
      </c>
    </row>
    <row r="849" spans="1:6" x14ac:dyDescent="0.35">
      <c r="A849" s="170" t="s">
        <v>1447</v>
      </c>
      <c r="B849" s="206">
        <v>5.0000000000000001E-3</v>
      </c>
      <c r="C849" t="s">
        <v>1431</v>
      </c>
      <c r="D849" t="s">
        <v>1432</v>
      </c>
      <c r="E849" t="s">
        <v>273</v>
      </c>
      <c r="F849" s="195">
        <v>42341.680462962962</v>
      </c>
    </row>
    <row r="850" spans="1:6" x14ac:dyDescent="0.35">
      <c r="A850" s="170" t="s">
        <v>878</v>
      </c>
      <c r="B850" s="206">
        <v>8.9999999999999993E-3</v>
      </c>
      <c r="C850" t="s">
        <v>676</v>
      </c>
      <c r="D850" t="s">
        <v>122</v>
      </c>
      <c r="E850" t="s">
        <v>273</v>
      </c>
      <c r="F850" s="195">
        <v>42395.573738425926</v>
      </c>
    </row>
    <row r="851" spans="1:6" x14ac:dyDescent="0.35">
      <c r="A851" s="170" t="s">
        <v>1236</v>
      </c>
      <c r="B851" s="206">
        <v>0.02</v>
      </c>
      <c r="C851" t="s">
        <v>1109</v>
      </c>
      <c r="D851" t="s">
        <v>123</v>
      </c>
      <c r="E851" t="s">
        <v>273</v>
      </c>
      <c r="F851" s="195">
        <v>42347.501400462963</v>
      </c>
    </row>
    <row r="852" spans="1:6" x14ac:dyDescent="0.35">
      <c r="A852" s="170" t="s">
        <v>879</v>
      </c>
      <c r="B852" s="206">
        <v>8.9999999999999993E-3</v>
      </c>
      <c r="C852" t="s">
        <v>676</v>
      </c>
      <c r="D852" t="s">
        <v>122</v>
      </c>
      <c r="E852" t="s">
        <v>273</v>
      </c>
      <c r="F852" s="195">
        <v>42395.573738425926</v>
      </c>
    </row>
    <row r="853" spans="1:6" x14ac:dyDescent="0.35">
      <c r="A853" s="170" t="s">
        <v>1237</v>
      </c>
      <c r="B853" s="206">
        <v>0.02</v>
      </c>
      <c r="C853" t="s">
        <v>1109</v>
      </c>
      <c r="D853" t="s">
        <v>123</v>
      </c>
      <c r="E853" t="s">
        <v>273</v>
      </c>
      <c r="F853" s="195">
        <v>42347.501400462963</v>
      </c>
    </row>
    <row r="854" spans="1:6" x14ac:dyDescent="0.35">
      <c r="A854" s="170" t="s">
        <v>1238</v>
      </c>
      <c r="B854" s="206">
        <v>0.02</v>
      </c>
      <c r="C854" t="s">
        <v>1109</v>
      </c>
      <c r="D854" t="s">
        <v>123</v>
      </c>
      <c r="E854" t="s">
        <v>273</v>
      </c>
      <c r="F854" s="195">
        <v>42347.501400462963</v>
      </c>
    </row>
    <row r="855" spans="1:6" x14ac:dyDescent="0.35">
      <c r="A855" s="170" t="s">
        <v>880</v>
      </c>
      <c r="B855" s="206">
        <v>8.9999999999999993E-3</v>
      </c>
      <c r="C855" t="s">
        <v>676</v>
      </c>
      <c r="D855" t="s">
        <v>122</v>
      </c>
      <c r="E855" t="s">
        <v>273</v>
      </c>
      <c r="F855" s="195">
        <v>42395.573738425926</v>
      </c>
    </row>
    <row r="856" spans="1:6" x14ac:dyDescent="0.35">
      <c r="A856" s="170" t="s">
        <v>1514</v>
      </c>
      <c r="B856" s="206">
        <v>0.1</v>
      </c>
      <c r="C856" t="s">
        <v>1459</v>
      </c>
      <c r="D856" t="s">
        <v>1460</v>
      </c>
      <c r="E856" t="s">
        <v>273</v>
      </c>
      <c r="F856" s="195">
        <v>43069.636192129627</v>
      </c>
    </row>
    <row r="857" spans="1:6" x14ac:dyDescent="0.35">
      <c r="A857" s="170" t="s">
        <v>1515</v>
      </c>
      <c r="B857" s="206">
        <v>0.1</v>
      </c>
      <c r="C857" t="s">
        <v>1459</v>
      </c>
      <c r="D857" t="s">
        <v>1460</v>
      </c>
      <c r="E857" t="s">
        <v>273</v>
      </c>
      <c r="F857" s="195">
        <v>43069.636192129627</v>
      </c>
    </row>
    <row r="858" spans="1:6" x14ac:dyDescent="0.35">
      <c r="A858" s="170" t="s">
        <v>1448</v>
      </c>
      <c r="B858" s="206">
        <v>5.0000000000000001E-3</v>
      </c>
      <c r="C858" t="s">
        <v>1431</v>
      </c>
      <c r="D858" t="s">
        <v>1432</v>
      </c>
      <c r="E858" t="s">
        <v>273</v>
      </c>
      <c r="F858" s="195">
        <v>42341.680462962962</v>
      </c>
    </row>
    <row r="859" spans="1:6" x14ac:dyDescent="0.35">
      <c r="A859" s="170" t="s">
        <v>1814</v>
      </c>
      <c r="B859" s="206">
        <v>0.1</v>
      </c>
      <c r="C859" t="s">
        <v>1706</v>
      </c>
      <c r="D859" t="s">
        <v>1707</v>
      </c>
      <c r="E859" t="s">
        <v>273</v>
      </c>
      <c r="F859" s="195">
        <v>43664.69363425926</v>
      </c>
    </row>
    <row r="860" spans="1:6" x14ac:dyDescent="0.35">
      <c r="A860" s="170" t="s">
        <v>1815</v>
      </c>
      <c r="B860" s="206">
        <v>0.1</v>
      </c>
      <c r="C860" t="s">
        <v>1706</v>
      </c>
      <c r="D860" t="s">
        <v>1707</v>
      </c>
      <c r="E860" t="s">
        <v>273</v>
      </c>
      <c r="F860" s="195">
        <v>43664.69363425926</v>
      </c>
    </row>
    <row r="861" spans="1:6" x14ac:dyDescent="0.35">
      <c r="A861" s="170" t="s">
        <v>1384</v>
      </c>
      <c r="B861" s="206">
        <v>0.1</v>
      </c>
      <c r="C861" t="s">
        <v>1365</v>
      </c>
      <c r="D861" t="s">
        <v>1366</v>
      </c>
      <c r="E861" t="s">
        <v>273</v>
      </c>
      <c r="F861" s="195">
        <v>43850.636631944442</v>
      </c>
    </row>
    <row r="862" spans="1:6" x14ac:dyDescent="0.35">
      <c r="A862" s="170" t="s">
        <v>517</v>
      </c>
      <c r="B862" s="206">
        <v>0.1</v>
      </c>
      <c r="C862" t="s">
        <v>477</v>
      </c>
      <c r="D862" t="s">
        <v>478</v>
      </c>
      <c r="E862" t="s">
        <v>273</v>
      </c>
      <c r="F862" s="195">
        <v>41620.479398148149</v>
      </c>
    </row>
    <row r="863" spans="1:6" x14ac:dyDescent="0.35">
      <c r="A863" s="170" t="s">
        <v>518</v>
      </c>
      <c r="B863" s="206">
        <v>0.1</v>
      </c>
      <c r="C863" t="s">
        <v>477</v>
      </c>
      <c r="D863" t="s">
        <v>478</v>
      </c>
      <c r="E863" t="s">
        <v>273</v>
      </c>
      <c r="F863" s="195">
        <v>41620.479398148149</v>
      </c>
    </row>
    <row r="864" spans="1:6" x14ac:dyDescent="0.35">
      <c r="A864" s="170" t="s">
        <v>1449</v>
      </c>
      <c r="B864" s="206">
        <v>5.0000000000000001E-3</v>
      </c>
      <c r="C864" t="s">
        <v>1431</v>
      </c>
      <c r="D864" t="s">
        <v>1432</v>
      </c>
      <c r="E864" t="s">
        <v>273</v>
      </c>
      <c r="F864" s="195">
        <v>42341.680462962962</v>
      </c>
    </row>
    <row r="865" spans="1:6" x14ac:dyDescent="0.35">
      <c r="A865" s="170" t="s">
        <v>1239</v>
      </c>
      <c r="B865" s="206">
        <v>0.02</v>
      </c>
      <c r="C865" t="s">
        <v>1109</v>
      </c>
      <c r="D865" t="s">
        <v>123</v>
      </c>
      <c r="E865" t="s">
        <v>273</v>
      </c>
      <c r="F865" s="195">
        <v>42347.501400462963</v>
      </c>
    </row>
    <row r="866" spans="1:6" x14ac:dyDescent="0.35">
      <c r="A866" s="170" t="s">
        <v>881</v>
      </c>
      <c r="B866" s="206">
        <v>8.9999999999999993E-3</v>
      </c>
      <c r="C866" t="s">
        <v>676</v>
      </c>
      <c r="D866" t="s">
        <v>122</v>
      </c>
      <c r="E866" t="s">
        <v>273</v>
      </c>
      <c r="F866" s="195">
        <v>42395.573738425926</v>
      </c>
    </row>
    <row r="867" spans="1:6" x14ac:dyDescent="0.35">
      <c r="A867" s="170" t="s">
        <v>1240</v>
      </c>
      <c r="B867" s="206">
        <v>0.02</v>
      </c>
      <c r="C867" t="s">
        <v>1109</v>
      </c>
      <c r="D867" t="s">
        <v>123</v>
      </c>
      <c r="E867" t="s">
        <v>273</v>
      </c>
      <c r="F867" s="195">
        <v>42347.501400462963</v>
      </c>
    </row>
    <row r="868" spans="1:6" x14ac:dyDescent="0.35">
      <c r="A868" s="170" t="s">
        <v>365</v>
      </c>
      <c r="B868" s="206">
        <v>0.01</v>
      </c>
      <c r="C868" t="s">
        <v>291</v>
      </c>
      <c r="D868" t="s">
        <v>121</v>
      </c>
      <c r="E868" t="s">
        <v>273</v>
      </c>
      <c r="F868" s="195">
        <v>43451.690671296295</v>
      </c>
    </row>
    <row r="869" spans="1:6" x14ac:dyDescent="0.35">
      <c r="A869" s="170" t="s">
        <v>1242</v>
      </c>
      <c r="B869" s="206">
        <v>0.02</v>
      </c>
      <c r="C869" t="s">
        <v>1109</v>
      </c>
      <c r="D869" t="s">
        <v>123</v>
      </c>
      <c r="E869" t="s">
        <v>273</v>
      </c>
      <c r="F869" s="195">
        <v>42347.501400462963</v>
      </c>
    </row>
    <row r="870" spans="1:6" x14ac:dyDescent="0.35">
      <c r="A870" s="170" t="s">
        <v>1385</v>
      </c>
      <c r="B870" s="206">
        <v>0.1</v>
      </c>
      <c r="C870" t="s">
        <v>1365</v>
      </c>
      <c r="D870" t="s">
        <v>1366</v>
      </c>
      <c r="E870" t="s">
        <v>273</v>
      </c>
      <c r="F870" s="195">
        <v>43850.636631944442</v>
      </c>
    </row>
    <row r="871" spans="1:6" x14ac:dyDescent="0.35">
      <c r="A871" s="170" t="s">
        <v>366</v>
      </c>
      <c r="B871" s="206">
        <v>0.01</v>
      </c>
      <c r="C871" t="s">
        <v>291</v>
      </c>
      <c r="D871" t="s">
        <v>121</v>
      </c>
      <c r="E871" t="s">
        <v>273</v>
      </c>
      <c r="F871" s="195">
        <v>43451.690671296295</v>
      </c>
    </row>
    <row r="872" spans="1:6" x14ac:dyDescent="0.35">
      <c r="A872" s="170" t="s">
        <v>882</v>
      </c>
      <c r="B872" s="206">
        <v>8.9999999999999993E-3</v>
      </c>
      <c r="C872" t="s">
        <v>676</v>
      </c>
      <c r="D872" t="s">
        <v>122</v>
      </c>
      <c r="E872" t="s">
        <v>273</v>
      </c>
      <c r="F872" s="195">
        <v>42395.573738425926</v>
      </c>
    </row>
    <row r="873" spans="1:6" x14ac:dyDescent="0.35">
      <c r="A873" s="170" t="s">
        <v>1241</v>
      </c>
      <c r="B873" s="206">
        <v>0.02</v>
      </c>
      <c r="C873" t="s">
        <v>1109</v>
      </c>
      <c r="D873" t="s">
        <v>123</v>
      </c>
      <c r="E873" t="s">
        <v>273</v>
      </c>
      <c r="F873" s="195">
        <v>42347.501400462963</v>
      </c>
    </row>
    <row r="874" spans="1:6" x14ac:dyDescent="0.35">
      <c r="A874" s="170" t="s">
        <v>883</v>
      </c>
      <c r="B874" s="206">
        <v>8.9999999999999993E-3</v>
      </c>
      <c r="C874" t="s">
        <v>676</v>
      </c>
      <c r="D874" t="s">
        <v>122</v>
      </c>
      <c r="E874" t="s">
        <v>273</v>
      </c>
      <c r="F874" s="195">
        <v>42395.573738425926</v>
      </c>
    </row>
    <row r="875" spans="1:6" x14ac:dyDescent="0.35">
      <c r="A875" s="170" t="s">
        <v>1516</v>
      </c>
      <c r="B875" s="206">
        <v>0.1</v>
      </c>
      <c r="C875" t="s">
        <v>1459</v>
      </c>
      <c r="D875" t="s">
        <v>1460</v>
      </c>
      <c r="E875" t="s">
        <v>273</v>
      </c>
      <c r="F875" s="195">
        <v>43069.636192129627</v>
      </c>
    </row>
    <row r="876" spans="1:6" x14ac:dyDescent="0.35">
      <c r="A876" s="170" t="s">
        <v>440</v>
      </c>
      <c r="B876" s="206">
        <v>0.1</v>
      </c>
      <c r="C876" t="s">
        <v>427</v>
      </c>
      <c r="D876" t="s">
        <v>428</v>
      </c>
      <c r="E876" t="s">
        <v>273</v>
      </c>
      <c r="F876" s="195">
        <v>41241.558842592596</v>
      </c>
    </row>
    <row r="877" spans="1:6" x14ac:dyDescent="0.35">
      <c r="A877" s="170" t="s">
        <v>1243</v>
      </c>
      <c r="B877" s="206">
        <v>0.02</v>
      </c>
      <c r="C877" t="s">
        <v>1109</v>
      </c>
      <c r="D877" t="s">
        <v>123</v>
      </c>
      <c r="E877" t="s">
        <v>273</v>
      </c>
      <c r="F877" s="195">
        <v>42347.501400462963</v>
      </c>
    </row>
    <row r="878" spans="1:6" x14ac:dyDescent="0.35">
      <c r="A878" s="170" t="s">
        <v>441</v>
      </c>
      <c r="B878" s="206">
        <v>0.02</v>
      </c>
      <c r="C878" t="s">
        <v>1109</v>
      </c>
      <c r="D878" t="s">
        <v>123</v>
      </c>
      <c r="E878" t="s">
        <v>273</v>
      </c>
      <c r="F878" s="195">
        <v>42347.501400462963</v>
      </c>
    </row>
    <row r="879" spans="1:6" x14ac:dyDescent="0.35">
      <c r="A879" s="170" t="s">
        <v>441</v>
      </c>
      <c r="B879" s="206">
        <v>0.1</v>
      </c>
      <c r="C879" t="s">
        <v>427</v>
      </c>
      <c r="D879" t="s">
        <v>428</v>
      </c>
      <c r="E879" t="s">
        <v>273</v>
      </c>
      <c r="F879" s="195">
        <v>41241.558842592596</v>
      </c>
    </row>
    <row r="880" spans="1:6" x14ac:dyDescent="0.35">
      <c r="A880" s="170" t="s">
        <v>631</v>
      </c>
      <c r="B880" s="206">
        <v>0.1</v>
      </c>
      <c r="C880" t="s">
        <v>536</v>
      </c>
      <c r="D880" t="s">
        <v>537</v>
      </c>
      <c r="E880" t="s">
        <v>273</v>
      </c>
      <c r="F880" s="195">
        <v>41620.491724537038</v>
      </c>
    </row>
    <row r="881" spans="1:6" x14ac:dyDescent="0.35">
      <c r="A881" s="170" t="s">
        <v>884</v>
      </c>
      <c r="B881" s="206">
        <v>8.9999999999999993E-3</v>
      </c>
      <c r="C881" t="s">
        <v>676</v>
      </c>
      <c r="D881" t="s">
        <v>122</v>
      </c>
      <c r="E881" t="s">
        <v>273</v>
      </c>
      <c r="F881" s="195">
        <v>42395.573738425926</v>
      </c>
    </row>
    <row r="882" spans="1:6" x14ac:dyDescent="0.35">
      <c r="A882" s="170" t="s">
        <v>408</v>
      </c>
      <c r="B882" s="206">
        <v>0.1</v>
      </c>
      <c r="C882" t="s">
        <v>387</v>
      </c>
      <c r="D882" t="s">
        <v>388</v>
      </c>
      <c r="E882" t="s">
        <v>273</v>
      </c>
      <c r="F882" s="195">
        <v>41620.478402777779</v>
      </c>
    </row>
    <row r="883" spans="1:6" x14ac:dyDescent="0.35">
      <c r="A883" s="170" t="s">
        <v>1517</v>
      </c>
      <c r="B883" s="206">
        <v>0.1</v>
      </c>
      <c r="C883" t="s">
        <v>1459</v>
      </c>
      <c r="D883" t="s">
        <v>1460</v>
      </c>
      <c r="E883" t="s">
        <v>273</v>
      </c>
      <c r="F883" s="195">
        <v>43069.636192129627</v>
      </c>
    </row>
    <row r="884" spans="1:6" x14ac:dyDescent="0.35">
      <c r="A884" s="170" t="s">
        <v>1518</v>
      </c>
      <c r="B884" s="206">
        <v>0.1</v>
      </c>
      <c r="C884" t="s">
        <v>1459</v>
      </c>
      <c r="D884" t="s">
        <v>1460</v>
      </c>
      <c r="E884" t="s">
        <v>273</v>
      </c>
      <c r="F884" s="195">
        <v>43069.636192129627</v>
      </c>
    </row>
    <row r="885" spans="1:6" x14ac:dyDescent="0.35">
      <c r="A885" s="170" t="s">
        <v>1519</v>
      </c>
      <c r="B885" s="206">
        <v>0.1</v>
      </c>
      <c r="C885" t="s">
        <v>1459</v>
      </c>
      <c r="D885" t="s">
        <v>1460</v>
      </c>
      <c r="E885" t="s">
        <v>273</v>
      </c>
      <c r="F885" s="195">
        <v>43069.636192129627</v>
      </c>
    </row>
    <row r="886" spans="1:6" x14ac:dyDescent="0.35">
      <c r="A886" s="170" t="s">
        <v>1520</v>
      </c>
      <c r="B886" s="206">
        <v>0.1</v>
      </c>
      <c r="C886" t="s">
        <v>1459</v>
      </c>
      <c r="D886" t="s">
        <v>1460</v>
      </c>
      <c r="E886" t="s">
        <v>273</v>
      </c>
      <c r="F886" s="195">
        <v>43069.636192129627</v>
      </c>
    </row>
    <row r="887" spans="1:6" x14ac:dyDescent="0.35">
      <c r="A887" s="170" t="s">
        <v>1244</v>
      </c>
      <c r="B887" s="206">
        <v>0.02</v>
      </c>
      <c r="C887" t="s">
        <v>1109</v>
      </c>
      <c r="D887" t="s">
        <v>123</v>
      </c>
      <c r="E887" t="s">
        <v>273</v>
      </c>
      <c r="F887" s="195">
        <v>42347.501400462963</v>
      </c>
    </row>
    <row r="888" spans="1:6" x14ac:dyDescent="0.35">
      <c r="A888" s="170" t="s">
        <v>1338</v>
      </c>
      <c r="B888" s="206">
        <v>0.1</v>
      </c>
      <c r="C888" t="s">
        <v>1324</v>
      </c>
      <c r="D888" t="s">
        <v>1325</v>
      </c>
      <c r="E888" t="s">
        <v>273</v>
      </c>
      <c r="F888" s="195">
        <v>42347.582094907404</v>
      </c>
    </row>
    <row r="889" spans="1:6" x14ac:dyDescent="0.35">
      <c r="A889" s="170" t="s">
        <v>885</v>
      </c>
      <c r="B889" s="206">
        <v>8.9999999999999993E-3</v>
      </c>
      <c r="C889" t="s">
        <v>676</v>
      </c>
      <c r="D889" t="s">
        <v>122</v>
      </c>
      <c r="E889" t="s">
        <v>273</v>
      </c>
      <c r="F889" s="195">
        <v>42395.573738425926</v>
      </c>
    </row>
    <row r="890" spans="1:6" x14ac:dyDescent="0.35">
      <c r="A890" s="170" t="s">
        <v>442</v>
      </c>
      <c r="B890" s="206">
        <v>0.1</v>
      </c>
      <c r="C890" t="s">
        <v>427</v>
      </c>
      <c r="D890" t="s">
        <v>428</v>
      </c>
      <c r="E890" t="s">
        <v>273</v>
      </c>
      <c r="F890" s="195">
        <v>41241.558842592596</v>
      </c>
    </row>
    <row r="891" spans="1:6" x14ac:dyDescent="0.35">
      <c r="A891" s="170" t="s">
        <v>443</v>
      </c>
      <c r="B891" s="206">
        <v>0.1</v>
      </c>
      <c r="C891" t="s">
        <v>427</v>
      </c>
      <c r="D891" t="s">
        <v>428</v>
      </c>
      <c r="E891" t="s">
        <v>273</v>
      </c>
      <c r="F891" s="195">
        <v>41241.558842592596</v>
      </c>
    </row>
    <row r="892" spans="1:6" x14ac:dyDescent="0.35">
      <c r="A892" s="170" t="s">
        <v>444</v>
      </c>
      <c r="B892" s="206">
        <v>0.1</v>
      </c>
      <c r="C892" t="s">
        <v>427</v>
      </c>
      <c r="D892" t="s">
        <v>428</v>
      </c>
      <c r="E892" t="s">
        <v>273</v>
      </c>
      <c r="F892" s="195">
        <v>41241.558842592596</v>
      </c>
    </row>
    <row r="893" spans="1:6" x14ac:dyDescent="0.35">
      <c r="A893" s="170" t="s">
        <v>886</v>
      </c>
      <c r="B893" s="206">
        <v>8.9999999999999993E-3</v>
      </c>
      <c r="C893" t="s">
        <v>676</v>
      </c>
      <c r="D893" t="s">
        <v>122</v>
      </c>
      <c r="E893" t="s">
        <v>273</v>
      </c>
      <c r="F893" s="195">
        <v>42395.573738425926</v>
      </c>
    </row>
    <row r="894" spans="1:6" x14ac:dyDescent="0.35">
      <c r="A894" s="170" t="s">
        <v>1386</v>
      </c>
      <c r="B894" s="206">
        <v>0.1</v>
      </c>
      <c r="C894" t="s">
        <v>1365</v>
      </c>
      <c r="D894" t="s">
        <v>1366</v>
      </c>
      <c r="E894" t="s">
        <v>273</v>
      </c>
      <c r="F894" s="195">
        <v>43850.636631944442</v>
      </c>
    </row>
    <row r="895" spans="1:6" x14ac:dyDescent="0.35">
      <c r="A895" s="170" t="s">
        <v>1245</v>
      </c>
      <c r="B895" s="206">
        <v>0.02</v>
      </c>
      <c r="C895" t="s">
        <v>1109</v>
      </c>
      <c r="D895" t="s">
        <v>123</v>
      </c>
      <c r="E895" t="s">
        <v>273</v>
      </c>
      <c r="F895" s="195">
        <v>42347.501400462963</v>
      </c>
    </row>
    <row r="896" spans="1:6" x14ac:dyDescent="0.35">
      <c r="A896" s="170" t="s">
        <v>1246</v>
      </c>
      <c r="B896" s="206">
        <v>0.02</v>
      </c>
      <c r="C896" t="s">
        <v>1109</v>
      </c>
      <c r="D896" t="s">
        <v>123</v>
      </c>
      <c r="E896" t="s">
        <v>273</v>
      </c>
      <c r="F896" s="195">
        <v>42347.501400462963</v>
      </c>
    </row>
    <row r="897" spans="1:6" x14ac:dyDescent="0.35">
      <c r="A897" s="170" t="s">
        <v>1387</v>
      </c>
      <c r="B897" s="206">
        <v>0.1</v>
      </c>
      <c r="C897" t="s">
        <v>1365</v>
      </c>
      <c r="D897" t="s">
        <v>1366</v>
      </c>
      <c r="E897" t="s">
        <v>273</v>
      </c>
      <c r="F897" s="195">
        <v>43850.636631944442</v>
      </c>
    </row>
    <row r="898" spans="1:6" x14ac:dyDescent="0.35">
      <c r="A898" s="170" t="s">
        <v>1816</v>
      </c>
      <c r="B898" s="206">
        <v>0.1</v>
      </c>
      <c r="C898" t="s">
        <v>1706</v>
      </c>
      <c r="D898" t="s">
        <v>1707</v>
      </c>
      <c r="E898" t="s">
        <v>273</v>
      </c>
      <c r="F898" s="195">
        <v>43664.69363425926</v>
      </c>
    </row>
    <row r="899" spans="1:6" x14ac:dyDescent="0.35">
      <c r="A899" s="170" t="s">
        <v>445</v>
      </c>
      <c r="B899" s="206">
        <v>0.1</v>
      </c>
      <c r="C899" t="s">
        <v>427</v>
      </c>
      <c r="D899" t="s">
        <v>428</v>
      </c>
      <c r="E899" t="s">
        <v>273</v>
      </c>
      <c r="F899" s="195">
        <v>41241.558842592596</v>
      </c>
    </row>
    <row r="900" spans="1:6" x14ac:dyDescent="0.35">
      <c r="A900" s="170" t="s">
        <v>1817</v>
      </c>
      <c r="B900" s="206">
        <v>0.1</v>
      </c>
      <c r="C900" t="s">
        <v>1706</v>
      </c>
      <c r="D900" t="s">
        <v>1707</v>
      </c>
      <c r="E900" t="s">
        <v>273</v>
      </c>
      <c r="F900" s="195">
        <v>43664.69363425926</v>
      </c>
    </row>
    <row r="901" spans="1:6" x14ac:dyDescent="0.35">
      <c r="A901" s="170" t="s">
        <v>1356</v>
      </c>
      <c r="B901" s="206">
        <v>0.1</v>
      </c>
      <c r="C901" t="s">
        <v>1342</v>
      </c>
      <c r="D901" t="s">
        <v>1343</v>
      </c>
      <c r="E901" t="s">
        <v>273</v>
      </c>
      <c r="F901" s="195">
        <v>42719.664039351854</v>
      </c>
    </row>
    <row r="902" spans="1:6" x14ac:dyDescent="0.35">
      <c r="A902" s="170" t="s">
        <v>1521</v>
      </c>
      <c r="B902" s="206">
        <v>0.1</v>
      </c>
      <c r="C902" t="s">
        <v>1459</v>
      </c>
      <c r="D902" t="s">
        <v>1460</v>
      </c>
      <c r="E902" t="s">
        <v>273</v>
      </c>
      <c r="F902" s="195">
        <v>43069.636192129627</v>
      </c>
    </row>
    <row r="903" spans="1:6" x14ac:dyDescent="0.35">
      <c r="A903" s="170" t="s">
        <v>1247</v>
      </c>
      <c r="B903" s="206">
        <v>0.02</v>
      </c>
      <c r="C903" t="s">
        <v>1109</v>
      </c>
      <c r="D903" t="s">
        <v>123</v>
      </c>
      <c r="E903" t="s">
        <v>273</v>
      </c>
      <c r="F903" s="195">
        <v>42347.501400462963</v>
      </c>
    </row>
    <row r="904" spans="1:6" x14ac:dyDescent="0.35">
      <c r="A904" s="170" t="s">
        <v>367</v>
      </c>
      <c r="B904" s="206">
        <v>0.01</v>
      </c>
      <c r="C904" t="s">
        <v>291</v>
      </c>
      <c r="D904" t="s">
        <v>121</v>
      </c>
      <c r="E904" t="s">
        <v>273</v>
      </c>
      <c r="F904" s="195">
        <v>43451.690671296295</v>
      </c>
    </row>
    <row r="905" spans="1:6" x14ac:dyDescent="0.35">
      <c r="A905" s="170" t="s">
        <v>887</v>
      </c>
      <c r="B905" s="206">
        <v>8.9999999999999993E-3</v>
      </c>
      <c r="C905" t="s">
        <v>676</v>
      </c>
      <c r="D905" t="s">
        <v>122</v>
      </c>
      <c r="E905" t="s">
        <v>273</v>
      </c>
      <c r="F905" s="195">
        <v>42395.573738425926</v>
      </c>
    </row>
    <row r="906" spans="1:6" x14ac:dyDescent="0.35">
      <c r="A906" s="170" t="s">
        <v>1248</v>
      </c>
      <c r="B906" s="206">
        <v>0.02</v>
      </c>
      <c r="C906" t="s">
        <v>1109</v>
      </c>
      <c r="D906" t="s">
        <v>123</v>
      </c>
      <c r="E906" t="s">
        <v>273</v>
      </c>
      <c r="F906" s="195">
        <v>42347.501400462963</v>
      </c>
    </row>
    <row r="907" spans="1:6" x14ac:dyDescent="0.35">
      <c r="A907" s="170" t="s">
        <v>1249</v>
      </c>
      <c r="B907" s="206">
        <v>0.02</v>
      </c>
      <c r="C907" t="s">
        <v>1109</v>
      </c>
      <c r="D907" t="s">
        <v>123</v>
      </c>
      <c r="E907" t="s">
        <v>273</v>
      </c>
      <c r="F907" s="195">
        <v>42347.501400462963</v>
      </c>
    </row>
    <row r="908" spans="1:6" x14ac:dyDescent="0.35">
      <c r="A908" s="170" t="s">
        <v>1522</v>
      </c>
      <c r="B908" s="206">
        <v>0.1</v>
      </c>
      <c r="C908" t="s">
        <v>1459</v>
      </c>
      <c r="D908" t="s">
        <v>1460</v>
      </c>
      <c r="E908" t="s">
        <v>273</v>
      </c>
      <c r="F908" s="195">
        <v>43069.636192129627</v>
      </c>
    </row>
    <row r="909" spans="1:6" x14ac:dyDescent="0.35">
      <c r="A909" s="170" t="s">
        <v>1818</v>
      </c>
      <c r="B909" s="206">
        <v>0.1</v>
      </c>
      <c r="C909" t="s">
        <v>1703</v>
      </c>
      <c r="D909" t="s">
        <v>1704</v>
      </c>
      <c r="E909" t="s">
        <v>273</v>
      </c>
      <c r="F909" s="195">
        <v>43664.675219907411</v>
      </c>
    </row>
    <row r="910" spans="1:6" x14ac:dyDescent="0.35">
      <c r="A910" s="170" t="s">
        <v>1250</v>
      </c>
      <c r="B910" s="206">
        <v>0.02</v>
      </c>
      <c r="C910" t="s">
        <v>1109</v>
      </c>
      <c r="D910" t="s">
        <v>123</v>
      </c>
      <c r="E910" t="s">
        <v>273</v>
      </c>
      <c r="F910" s="195">
        <v>42347.501400462963</v>
      </c>
    </row>
    <row r="911" spans="1:6" x14ac:dyDescent="0.35">
      <c r="A911" s="170" t="s">
        <v>1251</v>
      </c>
      <c r="B911" s="206">
        <v>0.02</v>
      </c>
      <c r="C911" t="s">
        <v>1109</v>
      </c>
      <c r="D911" t="s">
        <v>123</v>
      </c>
      <c r="E911" t="s">
        <v>273</v>
      </c>
      <c r="F911" s="195">
        <v>42347.501400462963</v>
      </c>
    </row>
    <row r="912" spans="1:6" x14ac:dyDescent="0.35">
      <c r="A912" s="170" t="s">
        <v>1357</v>
      </c>
      <c r="B912" s="206">
        <v>0.1</v>
      </c>
      <c r="C912" t="s">
        <v>1342</v>
      </c>
      <c r="D912" t="s">
        <v>1343</v>
      </c>
      <c r="E912" t="s">
        <v>273</v>
      </c>
      <c r="F912" s="195">
        <v>42719.664039351854</v>
      </c>
    </row>
    <row r="913" spans="1:6" x14ac:dyDescent="0.35">
      <c r="A913" s="170" t="s">
        <v>1252</v>
      </c>
      <c r="B913" s="206">
        <v>0.02</v>
      </c>
      <c r="C913" t="s">
        <v>1109</v>
      </c>
      <c r="D913" t="s">
        <v>123</v>
      </c>
      <c r="E913" t="s">
        <v>273</v>
      </c>
      <c r="F913" s="195">
        <v>42347.501400462963</v>
      </c>
    </row>
    <row r="914" spans="1:6" x14ac:dyDescent="0.35">
      <c r="A914" s="170" t="s">
        <v>1254</v>
      </c>
      <c r="B914" s="206">
        <v>0.02</v>
      </c>
      <c r="C914" t="s">
        <v>1109</v>
      </c>
      <c r="D914" t="s">
        <v>123</v>
      </c>
      <c r="E914" t="s">
        <v>273</v>
      </c>
      <c r="F914" s="195">
        <v>42347.501400462963</v>
      </c>
    </row>
    <row r="915" spans="1:6" x14ac:dyDescent="0.35">
      <c r="A915" s="170" t="s">
        <v>1388</v>
      </c>
      <c r="B915" s="206">
        <v>0.1</v>
      </c>
      <c r="C915" t="s">
        <v>1365</v>
      </c>
      <c r="D915" t="s">
        <v>1366</v>
      </c>
      <c r="E915" t="s">
        <v>273</v>
      </c>
      <c r="F915" s="195">
        <v>43850.636631944442</v>
      </c>
    </row>
    <row r="916" spans="1:6" x14ac:dyDescent="0.35">
      <c r="A916" s="170" t="s">
        <v>1389</v>
      </c>
      <c r="B916" s="206">
        <v>0.1</v>
      </c>
      <c r="C916" t="s">
        <v>1365</v>
      </c>
      <c r="D916" t="s">
        <v>1366</v>
      </c>
      <c r="E916" t="s">
        <v>273</v>
      </c>
      <c r="F916" s="195">
        <v>43850.636631944442</v>
      </c>
    </row>
    <row r="917" spans="1:6" x14ac:dyDescent="0.35">
      <c r="A917" s="170" t="s">
        <v>1390</v>
      </c>
      <c r="B917" s="206">
        <v>0.1</v>
      </c>
      <c r="C917" t="s">
        <v>1365</v>
      </c>
      <c r="D917" t="s">
        <v>1366</v>
      </c>
      <c r="E917" t="s">
        <v>273</v>
      </c>
      <c r="F917" s="195">
        <v>43850.636631944442</v>
      </c>
    </row>
    <row r="918" spans="1:6" x14ac:dyDescent="0.35">
      <c r="A918" s="170" t="s">
        <v>1391</v>
      </c>
      <c r="B918" s="206">
        <v>0.1</v>
      </c>
      <c r="C918" t="s">
        <v>1365</v>
      </c>
      <c r="D918" t="s">
        <v>1366</v>
      </c>
      <c r="E918" t="s">
        <v>273</v>
      </c>
      <c r="F918" s="195">
        <v>43850.636631944442</v>
      </c>
    </row>
    <row r="919" spans="1:6" x14ac:dyDescent="0.35">
      <c r="A919" s="170" t="s">
        <v>1392</v>
      </c>
      <c r="B919" s="206">
        <v>0.1</v>
      </c>
      <c r="C919" t="s">
        <v>1365</v>
      </c>
      <c r="D919" t="s">
        <v>1366</v>
      </c>
      <c r="E919" t="s">
        <v>273</v>
      </c>
      <c r="F919" s="195">
        <v>43850.636631944442</v>
      </c>
    </row>
    <row r="920" spans="1:6" x14ac:dyDescent="0.35">
      <c r="A920" s="170" t="s">
        <v>1393</v>
      </c>
      <c r="B920" s="206">
        <v>0.1</v>
      </c>
      <c r="C920" t="s">
        <v>1365</v>
      </c>
      <c r="D920" t="s">
        <v>1366</v>
      </c>
      <c r="E920" t="s">
        <v>273</v>
      </c>
      <c r="F920" s="195">
        <v>43850.636631944442</v>
      </c>
    </row>
    <row r="921" spans="1:6" x14ac:dyDescent="0.35">
      <c r="A921" s="170" t="s">
        <v>1394</v>
      </c>
      <c r="B921" s="206">
        <v>0.1</v>
      </c>
      <c r="C921" t="s">
        <v>1365</v>
      </c>
      <c r="D921" t="s">
        <v>1366</v>
      </c>
      <c r="E921" t="s">
        <v>273</v>
      </c>
      <c r="F921" s="195">
        <v>43850.636631944442</v>
      </c>
    </row>
    <row r="922" spans="1:6" x14ac:dyDescent="0.35">
      <c r="A922" s="170" t="s">
        <v>1395</v>
      </c>
      <c r="B922" s="206">
        <v>0.1</v>
      </c>
      <c r="C922" t="s">
        <v>1365</v>
      </c>
      <c r="D922" t="s">
        <v>1366</v>
      </c>
      <c r="E922" t="s">
        <v>273</v>
      </c>
      <c r="F922" s="195">
        <v>43850.636631944442</v>
      </c>
    </row>
    <row r="923" spans="1:6" x14ac:dyDescent="0.35">
      <c r="A923" s="170" t="s">
        <v>1396</v>
      </c>
      <c r="B923" s="206">
        <v>0.1</v>
      </c>
      <c r="C923" t="s">
        <v>1365</v>
      </c>
      <c r="D923" t="s">
        <v>1366</v>
      </c>
      <c r="E923" t="s">
        <v>273</v>
      </c>
      <c r="F923" s="195">
        <v>43850.636631944442</v>
      </c>
    </row>
    <row r="924" spans="1:6" x14ac:dyDescent="0.35">
      <c r="A924" s="170" t="s">
        <v>286</v>
      </c>
      <c r="B924" s="206">
        <v>1</v>
      </c>
      <c r="C924" t="s">
        <v>287</v>
      </c>
      <c r="D924" t="s">
        <v>288</v>
      </c>
      <c r="E924" t="s">
        <v>273</v>
      </c>
      <c r="F924" s="195">
        <v>40512.491574074076</v>
      </c>
    </row>
    <row r="925" spans="1:6" x14ac:dyDescent="0.35">
      <c r="A925" s="170" t="s">
        <v>1255</v>
      </c>
      <c r="B925" s="206">
        <v>0.02</v>
      </c>
      <c r="C925" t="s">
        <v>1109</v>
      </c>
      <c r="D925" t="s">
        <v>123</v>
      </c>
      <c r="E925" t="s">
        <v>273</v>
      </c>
      <c r="F925" s="195">
        <v>42347.501400462963</v>
      </c>
    </row>
    <row r="926" spans="1:6" x14ac:dyDescent="0.35">
      <c r="A926" s="170" t="s">
        <v>1256</v>
      </c>
      <c r="B926" s="206">
        <v>0.02</v>
      </c>
      <c r="C926" t="s">
        <v>1109</v>
      </c>
      <c r="D926" t="s">
        <v>123</v>
      </c>
      <c r="E926" t="s">
        <v>273</v>
      </c>
      <c r="F926" s="195">
        <v>42347.501400462963</v>
      </c>
    </row>
    <row r="927" spans="1:6" x14ac:dyDescent="0.35">
      <c r="A927" s="170" t="s">
        <v>888</v>
      </c>
      <c r="B927" s="206">
        <v>8.9999999999999993E-3</v>
      </c>
      <c r="C927" t="s">
        <v>676</v>
      </c>
      <c r="D927" t="s">
        <v>122</v>
      </c>
      <c r="E927" t="s">
        <v>273</v>
      </c>
      <c r="F927" s="195">
        <v>42395.573738425926</v>
      </c>
    </row>
    <row r="928" spans="1:6" x14ac:dyDescent="0.35">
      <c r="A928" s="170" t="s">
        <v>1257</v>
      </c>
      <c r="B928" s="206">
        <v>0.02</v>
      </c>
      <c r="C928" t="s">
        <v>1109</v>
      </c>
      <c r="D928" t="s">
        <v>123</v>
      </c>
      <c r="E928" t="s">
        <v>273</v>
      </c>
      <c r="F928" s="195">
        <v>42347.501400462963</v>
      </c>
    </row>
    <row r="929" spans="1:6" x14ac:dyDescent="0.35">
      <c r="A929" s="170" t="s">
        <v>1258</v>
      </c>
      <c r="B929" s="206">
        <v>0.02</v>
      </c>
      <c r="C929" t="s">
        <v>1109</v>
      </c>
      <c r="D929" t="s">
        <v>123</v>
      </c>
      <c r="E929" t="s">
        <v>273</v>
      </c>
      <c r="F929" s="195">
        <v>42347.501400462963</v>
      </c>
    </row>
    <row r="930" spans="1:6" x14ac:dyDescent="0.35">
      <c r="A930" s="170" t="s">
        <v>889</v>
      </c>
      <c r="B930" s="206">
        <v>8.9999999999999993E-3</v>
      </c>
      <c r="C930" t="s">
        <v>676</v>
      </c>
      <c r="D930" t="s">
        <v>122</v>
      </c>
      <c r="E930" t="s">
        <v>273</v>
      </c>
      <c r="F930" s="195">
        <v>42395.573738425926</v>
      </c>
    </row>
    <row r="931" spans="1:6" x14ac:dyDescent="0.35">
      <c r="A931" s="170" t="s">
        <v>667</v>
      </c>
      <c r="B931" s="206">
        <v>0.1</v>
      </c>
      <c r="C931" t="s">
        <v>651</v>
      </c>
      <c r="D931" t="s">
        <v>652</v>
      </c>
      <c r="E931" t="s">
        <v>273</v>
      </c>
      <c r="F931" s="195">
        <v>42341.656828703701</v>
      </c>
    </row>
    <row r="932" spans="1:6" x14ac:dyDescent="0.35">
      <c r="A932" s="170" t="s">
        <v>632</v>
      </c>
      <c r="B932" s="206">
        <v>0.1</v>
      </c>
      <c r="C932" t="s">
        <v>536</v>
      </c>
      <c r="D932" t="s">
        <v>537</v>
      </c>
      <c r="E932" t="s">
        <v>273</v>
      </c>
      <c r="F932" s="195">
        <v>41620.491724537038</v>
      </c>
    </row>
    <row r="933" spans="1:6" x14ac:dyDescent="0.35">
      <c r="A933" s="170" t="s">
        <v>1259</v>
      </c>
      <c r="B933" s="206">
        <v>0.02</v>
      </c>
      <c r="C933" t="s">
        <v>1109</v>
      </c>
      <c r="D933" t="s">
        <v>123</v>
      </c>
      <c r="E933" t="s">
        <v>273</v>
      </c>
      <c r="F933" s="195">
        <v>42347.501400462963</v>
      </c>
    </row>
    <row r="934" spans="1:6" x14ac:dyDescent="0.35">
      <c r="A934" s="170" t="s">
        <v>1397</v>
      </c>
      <c r="B934" s="206">
        <v>0.1</v>
      </c>
      <c r="C934" t="s">
        <v>1365</v>
      </c>
      <c r="D934" t="s">
        <v>1366</v>
      </c>
      <c r="E934" t="s">
        <v>273</v>
      </c>
      <c r="F934" s="195">
        <v>43850.636631944442</v>
      </c>
    </row>
    <row r="935" spans="1:6" x14ac:dyDescent="0.35">
      <c r="A935" s="201" t="s">
        <v>1260</v>
      </c>
      <c r="B935" s="206">
        <v>0.02</v>
      </c>
      <c r="C935" t="s">
        <v>1109</v>
      </c>
      <c r="D935" t="s">
        <v>123</v>
      </c>
      <c r="E935" t="s">
        <v>273</v>
      </c>
      <c r="F935" s="195">
        <v>42347.501400462963</v>
      </c>
    </row>
    <row r="936" spans="1:6" x14ac:dyDescent="0.35">
      <c r="A936" s="170" t="s">
        <v>1261</v>
      </c>
      <c r="B936" s="206">
        <v>0.02</v>
      </c>
      <c r="C936" t="s">
        <v>1109</v>
      </c>
      <c r="D936" t="s">
        <v>123</v>
      </c>
      <c r="E936" t="s">
        <v>273</v>
      </c>
      <c r="F936" s="195">
        <v>42347.501400462963</v>
      </c>
    </row>
    <row r="937" spans="1:6" x14ac:dyDescent="0.35">
      <c r="A937" s="170" t="s">
        <v>890</v>
      </c>
      <c r="B937" s="206">
        <v>8.9999999999999993E-3</v>
      </c>
      <c r="C937" t="s">
        <v>676</v>
      </c>
      <c r="D937" t="s">
        <v>122</v>
      </c>
      <c r="E937" t="s">
        <v>273</v>
      </c>
      <c r="F937" s="195">
        <v>42395.573738425926</v>
      </c>
    </row>
    <row r="938" spans="1:6" x14ac:dyDescent="0.35">
      <c r="A938" s="170" t="s">
        <v>1398</v>
      </c>
      <c r="B938" s="206">
        <v>0.1</v>
      </c>
      <c r="C938" t="s">
        <v>1365</v>
      </c>
      <c r="D938" t="s">
        <v>1366</v>
      </c>
      <c r="E938" t="s">
        <v>273</v>
      </c>
      <c r="F938" s="195">
        <v>43850.636631944442</v>
      </c>
    </row>
    <row r="939" spans="1:6" x14ac:dyDescent="0.35">
      <c r="A939" s="201" t="s">
        <v>1262</v>
      </c>
      <c r="B939" s="206">
        <v>0.02</v>
      </c>
      <c r="C939" t="s">
        <v>1109</v>
      </c>
      <c r="D939" t="s">
        <v>123</v>
      </c>
      <c r="E939" t="s">
        <v>273</v>
      </c>
      <c r="F939" s="195">
        <v>42347.501400462963</v>
      </c>
    </row>
    <row r="940" spans="1:6" x14ac:dyDescent="0.35">
      <c r="A940" s="170" t="s">
        <v>1263</v>
      </c>
      <c r="B940" s="206">
        <v>0.02</v>
      </c>
      <c r="C940" t="s">
        <v>1109</v>
      </c>
      <c r="D940" t="s">
        <v>123</v>
      </c>
      <c r="E940" t="s">
        <v>273</v>
      </c>
      <c r="F940" s="195">
        <v>42347.501400462963</v>
      </c>
    </row>
    <row r="941" spans="1:6" x14ac:dyDescent="0.35">
      <c r="A941" s="170" t="s">
        <v>1253</v>
      </c>
      <c r="B941" s="206">
        <v>0.02</v>
      </c>
      <c r="C941" t="s">
        <v>1109</v>
      </c>
      <c r="D941" t="s">
        <v>123</v>
      </c>
      <c r="E941" t="s">
        <v>273</v>
      </c>
      <c r="F941" s="195">
        <v>42347.501400462963</v>
      </c>
    </row>
    <row r="942" spans="1:6" x14ac:dyDescent="0.35">
      <c r="A942" s="170" t="s">
        <v>891</v>
      </c>
      <c r="B942" s="206">
        <v>8.9999999999999993E-3</v>
      </c>
      <c r="C942" t="s">
        <v>676</v>
      </c>
      <c r="D942" t="s">
        <v>122</v>
      </c>
      <c r="E942" t="s">
        <v>273</v>
      </c>
      <c r="F942" s="195">
        <v>42395.573738425926</v>
      </c>
    </row>
    <row r="943" spans="1:6" x14ac:dyDescent="0.35">
      <c r="A943" s="170" t="s">
        <v>519</v>
      </c>
      <c r="B943" s="206">
        <v>0.1</v>
      </c>
      <c r="C943" t="s">
        <v>477</v>
      </c>
      <c r="D943" t="s">
        <v>478</v>
      </c>
      <c r="E943" t="s">
        <v>273</v>
      </c>
      <c r="F943" s="195">
        <v>41620.479398148149</v>
      </c>
    </row>
    <row r="944" spans="1:6" x14ac:dyDescent="0.35">
      <c r="A944" s="170" t="s">
        <v>1399</v>
      </c>
      <c r="B944" s="206">
        <v>0.1</v>
      </c>
      <c r="C944" t="s">
        <v>1365</v>
      </c>
      <c r="D944" t="s">
        <v>1366</v>
      </c>
      <c r="E944" t="s">
        <v>273</v>
      </c>
      <c r="F944" s="195">
        <v>43850.636631944442</v>
      </c>
    </row>
    <row r="945" spans="1:6" x14ac:dyDescent="0.35">
      <c r="A945" s="170" t="s">
        <v>1400</v>
      </c>
      <c r="B945" s="206">
        <v>0.1</v>
      </c>
      <c r="C945" t="s">
        <v>1365</v>
      </c>
      <c r="D945" t="s">
        <v>1366</v>
      </c>
      <c r="E945" t="s">
        <v>273</v>
      </c>
      <c r="F945" s="195">
        <v>43850.636631944442</v>
      </c>
    </row>
    <row r="946" spans="1:6" x14ac:dyDescent="0.35">
      <c r="A946" s="170" t="s">
        <v>1401</v>
      </c>
      <c r="B946" s="206">
        <v>0.1</v>
      </c>
      <c r="C946" t="s">
        <v>1365</v>
      </c>
      <c r="D946" t="s">
        <v>1366</v>
      </c>
      <c r="E946" t="s">
        <v>273</v>
      </c>
      <c r="F946" s="195">
        <v>43850.636631944442</v>
      </c>
    </row>
    <row r="947" spans="1:6" x14ac:dyDescent="0.35">
      <c r="A947" s="170" t="s">
        <v>1402</v>
      </c>
      <c r="B947" s="206">
        <v>0.1</v>
      </c>
      <c r="C947" t="s">
        <v>1365</v>
      </c>
      <c r="D947" t="s">
        <v>1366</v>
      </c>
      <c r="E947" t="s">
        <v>273</v>
      </c>
      <c r="F947" s="195">
        <v>43850.636631944442</v>
      </c>
    </row>
    <row r="948" spans="1:6" x14ac:dyDescent="0.35">
      <c r="A948" s="170" t="s">
        <v>1819</v>
      </c>
      <c r="B948" s="206">
        <v>0.1</v>
      </c>
      <c r="C948" t="s">
        <v>1721</v>
      </c>
      <c r="D948" t="s">
        <v>1722</v>
      </c>
      <c r="E948" t="s">
        <v>273</v>
      </c>
      <c r="F948" s="195">
        <v>43787.670092592591</v>
      </c>
    </row>
    <row r="949" spans="1:6" x14ac:dyDescent="0.35">
      <c r="A949" s="170" t="s">
        <v>1358</v>
      </c>
      <c r="B949" s="206">
        <v>0.1</v>
      </c>
      <c r="C949" t="s">
        <v>1342</v>
      </c>
      <c r="D949" t="s">
        <v>1343</v>
      </c>
      <c r="E949" t="s">
        <v>273</v>
      </c>
      <c r="F949" s="195">
        <v>42719.664039351854</v>
      </c>
    </row>
    <row r="950" spans="1:6" x14ac:dyDescent="0.35">
      <c r="A950" s="170" t="s">
        <v>892</v>
      </c>
      <c r="B950" s="206">
        <v>8.9999999999999993E-3</v>
      </c>
      <c r="C950" t="s">
        <v>676</v>
      </c>
      <c r="D950" t="s">
        <v>122</v>
      </c>
      <c r="E950" t="s">
        <v>273</v>
      </c>
      <c r="F950" s="195">
        <v>42395.573738425926</v>
      </c>
    </row>
    <row r="951" spans="1:6" x14ac:dyDescent="0.35">
      <c r="A951" s="170" t="s">
        <v>1820</v>
      </c>
      <c r="B951" s="206">
        <v>0.1</v>
      </c>
      <c r="C951" t="s">
        <v>1706</v>
      </c>
      <c r="D951" t="s">
        <v>1707</v>
      </c>
      <c r="E951" t="s">
        <v>273</v>
      </c>
      <c r="F951" s="195">
        <v>43664.69363425926</v>
      </c>
    </row>
    <row r="952" spans="1:6" x14ac:dyDescent="0.35">
      <c r="A952" s="170" t="s">
        <v>893</v>
      </c>
      <c r="B952" s="206">
        <v>8.9999999999999993E-3</v>
      </c>
      <c r="C952" t="s">
        <v>676</v>
      </c>
      <c r="D952" t="s">
        <v>122</v>
      </c>
      <c r="E952" t="s">
        <v>273</v>
      </c>
      <c r="F952" s="195">
        <v>42395.573738425926</v>
      </c>
    </row>
    <row r="953" spans="1:6" x14ac:dyDescent="0.35">
      <c r="A953" s="170" t="s">
        <v>446</v>
      </c>
      <c r="B953" s="206">
        <v>0.1</v>
      </c>
      <c r="C953" t="s">
        <v>427</v>
      </c>
      <c r="D953" t="s">
        <v>428</v>
      </c>
      <c r="E953" t="s">
        <v>273</v>
      </c>
      <c r="F953" s="195">
        <v>41241.558842592596</v>
      </c>
    </row>
    <row r="954" spans="1:6" x14ac:dyDescent="0.35">
      <c r="A954" s="170" t="s">
        <v>276</v>
      </c>
      <c r="B954" s="206">
        <v>0.1</v>
      </c>
      <c r="C954" t="s">
        <v>1715</v>
      </c>
      <c r="D954" t="s">
        <v>1821</v>
      </c>
      <c r="E954" t="s">
        <v>273</v>
      </c>
      <c r="F954" s="195"/>
    </row>
    <row r="955" spans="1:6" x14ac:dyDescent="0.35">
      <c r="A955" s="170" t="s">
        <v>894</v>
      </c>
      <c r="B955" s="206">
        <v>8.9999999999999993E-3</v>
      </c>
      <c r="C955" t="s">
        <v>676</v>
      </c>
      <c r="D955" t="s">
        <v>122</v>
      </c>
      <c r="E955" t="s">
        <v>273</v>
      </c>
      <c r="F955" s="195">
        <v>42395.573738425926</v>
      </c>
    </row>
    <row r="956" spans="1:6" x14ac:dyDescent="0.35">
      <c r="A956" s="170" t="s">
        <v>895</v>
      </c>
      <c r="B956" s="206">
        <v>8.9999999999999993E-3</v>
      </c>
      <c r="C956" t="s">
        <v>676</v>
      </c>
      <c r="D956" t="s">
        <v>122</v>
      </c>
      <c r="E956" t="s">
        <v>273</v>
      </c>
      <c r="F956" s="195">
        <v>42395.573738425926</v>
      </c>
    </row>
    <row r="957" spans="1:6" x14ac:dyDescent="0.35">
      <c r="A957" s="170" t="s">
        <v>1822</v>
      </c>
      <c r="B957" s="206">
        <v>0.1</v>
      </c>
      <c r="C957" t="s">
        <v>1706</v>
      </c>
      <c r="D957" t="s">
        <v>1707</v>
      </c>
      <c r="E957" t="s">
        <v>273</v>
      </c>
      <c r="F957" s="195">
        <v>43664.69363425926</v>
      </c>
    </row>
    <row r="958" spans="1:6" x14ac:dyDescent="0.35">
      <c r="A958" s="170" t="s">
        <v>1403</v>
      </c>
      <c r="B958" s="206">
        <v>0.1</v>
      </c>
      <c r="C958" t="s">
        <v>1365</v>
      </c>
      <c r="D958" t="s">
        <v>1366</v>
      </c>
      <c r="E958" t="s">
        <v>273</v>
      </c>
      <c r="F958" s="195">
        <v>43850.636631944442</v>
      </c>
    </row>
    <row r="959" spans="1:6" x14ac:dyDescent="0.35">
      <c r="A959" s="170" t="s">
        <v>633</v>
      </c>
      <c r="B959" s="206">
        <v>0.1</v>
      </c>
      <c r="C959" t="s">
        <v>536</v>
      </c>
      <c r="D959" t="s">
        <v>537</v>
      </c>
      <c r="E959" t="s">
        <v>273</v>
      </c>
      <c r="F959" s="195">
        <v>41620.491724537038</v>
      </c>
    </row>
    <row r="960" spans="1:6" x14ac:dyDescent="0.35">
      <c r="A960" s="170" t="s">
        <v>1264</v>
      </c>
      <c r="B960" s="206">
        <v>0.02</v>
      </c>
      <c r="C960" t="s">
        <v>1109</v>
      </c>
      <c r="D960" t="s">
        <v>123</v>
      </c>
      <c r="E960" t="s">
        <v>273</v>
      </c>
      <c r="F960" s="195">
        <v>42347.501400462963</v>
      </c>
    </row>
    <row r="961" spans="1:6" x14ac:dyDescent="0.35">
      <c r="A961" s="170" t="s">
        <v>1450</v>
      </c>
      <c r="B961" s="206">
        <v>5.0000000000000001E-3</v>
      </c>
      <c r="C961" t="s">
        <v>1431</v>
      </c>
      <c r="D961" t="s">
        <v>1432</v>
      </c>
      <c r="E961" t="s">
        <v>273</v>
      </c>
      <c r="F961" s="195">
        <v>42341.680462962962</v>
      </c>
    </row>
    <row r="962" spans="1:6" x14ac:dyDescent="0.35">
      <c r="A962" s="170" t="s">
        <v>896</v>
      </c>
      <c r="B962" s="206">
        <v>8.9999999999999993E-3</v>
      </c>
      <c r="C962" t="s">
        <v>676</v>
      </c>
      <c r="D962" t="s">
        <v>122</v>
      </c>
      <c r="E962" t="s">
        <v>273</v>
      </c>
      <c r="F962" s="195">
        <v>42395.573738425926</v>
      </c>
    </row>
    <row r="963" spans="1:6" x14ac:dyDescent="0.35">
      <c r="A963" s="170" t="s">
        <v>897</v>
      </c>
      <c r="B963" s="206">
        <v>8.9999999999999993E-3</v>
      </c>
      <c r="C963" t="s">
        <v>676</v>
      </c>
      <c r="D963" t="s">
        <v>122</v>
      </c>
      <c r="E963" t="s">
        <v>273</v>
      </c>
      <c r="F963" s="195">
        <v>42395.573738425926</v>
      </c>
    </row>
    <row r="964" spans="1:6" x14ac:dyDescent="0.35">
      <c r="A964" s="170" t="s">
        <v>898</v>
      </c>
      <c r="B964" s="206">
        <v>8.9999999999999993E-3</v>
      </c>
      <c r="C964" t="s">
        <v>676</v>
      </c>
      <c r="D964" t="s">
        <v>122</v>
      </c>
      <c r="E964" t="s">
        <v>273</v>
      </c>
      <c r="F964" s="195">
        <v>42395.573738425926</v>
      </c>
    </row>
    <row r="965" spans="1:6" x14ac:dyDescent="0.35">
      <c r="A965" s="170" t="s">
        <v>899</v>
      </c>
      <c r="B965" s="206">
        <v>8.9999999999999993E-3</v>
      </c>
      <c r="C965" t="s">
        <v>676</v>
      </c>
      <c r="D965" t="s">
        <v>122</v>
      </c>
      <c r="E965" t="s">
        <v>273</v>
      </c>
      <c r="F965" s="195">
        <v>42395.573738425926</v>
      </c>
    </row>
    <row r="966" spans="1:6" x14ac:dyDescent="0.35">
      <c r="A966" s="170" t="s">
        <v>900</v>
      </c>
      <c r="B966" s="206">
        <v>8.9999999999999993E-3</v>
      </c>
      <c r="C966" t="s">
        <v>676</v>
      </c>
      <c r="D966" t="s">
        <v>122</v>
      </c>
      <c r="E966" t="s">
        <v>273</v>
      </c>
      <c r="F966" s="195">
        <v>42395.573738425926</v>
      </c>
    </row>
    <row r="967" spans="1:6" x14ac:dyDescent="0.35">
      <c r="A967" s="170" t="s">
        <v>1265</v>
      </c>
      <c r="B967" s="206">
        <v>0.02</v>
      </c>
      <c r="C967" t="s">
        <v>1109</v>
      </c>
      <c r="D967" t="s">
        <v>123</v>
      </c>
      <c r="E967" t="s">
        <v>273</v>
      </c>
      <c r="F967" s="195">
        <v>42347.501400462963</v>
      </c>
    </row>
    <row r="968" spans="1:6" x14ac:dyDescent="0.35">
      <c r="A968" s="170" t="s">
        <v>901</v>
      </c>
      <c r="B968" s="206">
        <v>8.9999999999999993E-3</v>
      </c>
      <c r="C968" t="s">
        <v>676</v>
      </c>
      <c r="D968" t="s">
        <v>122</v>
      </c>
      <c r="E968" t="s">
        <v>273</v>
      </c>
      <c r="F968" s="195">
        <v>42395.573738425926</v>
      </c>
    </row>
    <row r="969" spans="1:6" x14ac:dyDescent="0.35">
      <c r="A969" s="170" t="s">
        <v>520</v>
      </c>
      <c r="B969" s="206">
        <v>0.1</v>
      </c>
      <c r="C969" t="s">
        <v>477</v>
      </c>
      <c r="D969" t="s">
        <v>478</v>
      </c>
      <c r="E969" t="s">
        <v>273</v>
      </c>
      <c r="F969" s="195">
        <v>41620.479398148149</v>
      </c>
    </row>
    <row r="970" spans="1:6" x14ac:dyDescent="0.35">
      <c r="A970" s="170" t="s">
        <v>521</v>
      </c>
      <c r="B970" s="206">
        <v>0.1</v>
      </c>
      <c r="C970" t="s">
        <v>477</v>
      </c>
      <c r="D970" t="s">
        <v>478</v>
      </c>
      <c r="E970" t="s">
        <v>273</v>
      </c>
      <c r="F970" s="195">
        <v>41620.479398148149</v>
      </c>
    </row>
    <row r="971" spans="1:6" x14ac:dyDescent="0.35">
      <c r="A971" s="170" t="s">
        <v>902</v>
      </c>
      <c r="B971" s="206">
        <v>8.9999999999999993E-3</v>
      </c>
      <c r="C971" t="s">
        <v>676</v>
      </c>
      <c r="D971" t="s">
        <v>122</v>
      </c>
      <c r="E971" t="s">
        <v>273</v>
      </c>
      <c r="F971" s="195">
        <v>42395.573738425926</v>
      </c>
    </row>
    <row r="972" spans="1:6" x14ac:dyDescent="0.35">
      <c r="A972" s="170" t="s">
        <v>1268</v>
      </c>
      <c r="B972" s="206">
        <v>0.02</v>
      </c>
      <c r="C972" t="s">
        <v>1109</v>
      </c>
      <c r="D972" t="s">
        <v>123</v>
      </c>
      <c r="E972" t="s">
        <v>273</v>
      </c>
      <c r="F972" s="195">
        <v>42347.501400462963</v>
      </c>
    </row>
    <row r="973" spans="1:6" x14ac:dyDescent="0.35">
      <c r="A973" s="170" t="s">
        <v>1266</v>
      </c>
      <c r="B973" s="206">
        <v>0.02</v>
      </c>
      <c r="C973" t="s">
        <v>1109</v>
      </c>
      <c r="D973" t="s">
        <v>123</v>
      </c>
      <c r="E973" t="s">
        <v>273</v>
      </c>
      <c r="F973" s="195">
        <v>42347.501400462963</v>
      </c>
    </row>
    <row r="974" spans="1:6" x14ac:dyDescent="0.35">
      <c r="A974" s="170" t="s">
        <v>1267</v>
      </c>
      <c r="B974" s="206">
        <v>0.02</v>
      </c>
      <c r="C974" t="s">
        <v>1109</v>
      </c>
      <c r="D974" t="s">
        <v>123</v>
      </c>
      <c r="E974" t="s">
        <v>273</v>
      </c>
      <c r="F974" s="195">
        <v>42347.501400462963</v>
      </c>
    </row>
    <row r="975" spans="1:6" x14ac:dyDescent="0.35">
      <c r="A975" s="170" t="s">
        <v>903</v>
      </c>
      <c r="B975" s="206">
        <v>8.9999999999999993E-3</v>
      </c>
      <c r="C975" t="s">
        <v>676</v>
      </c>
      <c r="D975" t="s">
        <v>122</v>
      </c>
      <c r="E975" t="s">
        <v>273</v>
      </c>
      <c r="F975" s="195">
        <v>42395.573738425926</v>
      </c>
    </row>
    <row r="976" spans="1:6" x14ac:dyDescent="0.35">
      <c r="A976" s="170" t="s">
        <v>668</v>
      </c>
      <c r="B976" s="206">
        <v>0.1</v>
      </c>
      <c r="C976" t="s">
        <v>651</v>
      </c>
      <c r="D976" t="s">
        <v>652</v>
      </c>
      <c r="E976" t="s">
        <v>273</v>
      </c>
      <c r="F976" s="195">
        <v>42341.656828703701</v>
      </c>
    </row>
    <row r="977" spans="1:6" x14ac:dyDescent="0.35">
      <c r="A977" s="170" t="s">
        <v>904</v>
      </c>
      <c r="B977" s="206">
        <v>8.9999999999999993E-3</v>
      </c>
      <c r="C977" t="s">
        <v>676</v>
      </c>
      <c r="D977" t="s">
        <v>122</v>
      </c>
      <c r="E977" t="s">
        <v>273</v>
      </c>
      <c r="F977" s="195">
        <v>42395.573738425926</v>
      </c>
    </row>
    <row r="978" spans="1:6" x14ac:dyDescent="0.35">
      <c r="A978" s="170" t="s">
        <v>1269</v>
      </c>
      <c r="B978" s="206">
        <v>0.02</v>
      </c>
      <c r="C978" t="s">
        <v>1109</v>
      </c>
      <c r="D978" t="s">
        <v>123</v>
      </c>
      <c r="E978" t="s">
        <v>273</v>
      </c>
      <c r="F978" s="195">
        <v>42347.501400462963</v>
      </c>
    </row>
    <row r="979" spans="1:6" x14ac:dyDescent="0.35">
      <c r="A979" s="170" t="s">
        <v>1271</v>
      </c>
      <c r="B979" s="206">
        <v>0.02</v>
      </c>
      <c r="C979" t="s">
        <v>1109</v>
      </c>
      <c r="D979" t="s">
        <v>123</v>
      </c>
      <c r="E979" t="s">
        <v>273</v>
      </c>
      <c r="F979" s="195">
        <v>42347.501400462963</v>
      </c>
    </row>
    <row r="980" spans="1:6" x14ac:dyDescent="0.35">
      <c r="A980" s="170" t="s">
        <v>1270</v>
      </c>
      <c r="B980" s="206">
        <v>0.02</v>
      </c>
      <c r="C980" t="s">
        <v>1109</v>
      </c>
      <c r="D980" t="s">
        <v>123</v>
      </c>
      <c r="E980" t="s">
        <v>273</v>
      </c>
      <c r="F980" s="195">
        <v>42347.501400462963</v>
      </c>
    </row>
    <row r="981" spans="1:6" x14ac:dyDescent="0.35">
      <c r="A981" s="170" t="s">
        <v>1273</v>
      </c>
      <c r="B981" s="206">
        <v>0.02</v>
      </c>
      <c r="C981" t="s">
        <v>1109</v>
      </c>
      <c r="D981" t="s">
        <v>123</v>
      </c>
      <c r="E981" t="s">
        <v>273</v>
      </c>
      <c r="F981" s="195">
        <v>42347.501400462963</v>
      </c>
    </row>
    <row r="982" spans="1:6" x14ac:dyDescent="0.35">
      <c r="A982" s="170" t="s">
        <v>1272</v>
      </c>
      <c r="B982" s="206">
        <v>0.02</v>
      </c>
      <c r="C982" t="s">
        <v>1109</v>
      </c>
      <c r="D982" t="s">
        <v>123</v>
      </c>
      <c r="E982" t="s">
        <v>273</v>
      </c>
      <c r="F982" s="195">
        <v>42347.501400462963</v>
      </c>
    </row>
    <row r="983" spans="1:6" x14ac:dyDescent="0.35">
      <c r="A983" s="170" t="s">
        <v>1274</v>
      </c>
      <c r="B983" s="206">
        <v>0.02</v>
      </c>
      <c r="C983" t="s">
        <v>1109</v>
      </c>
      <c r="D983" t="s">
        <v>123</v>
      </c>
      <c r="E983" t="s">
        <v>273</v>
      </c>
      <c r="F983" s="195">
        <v>42347.501400462963</v>
      </c>
    </row>
    <row r="984" spans="1:6" x14ac:dyDescent="0.35">
      <c r="A984" s="170" t="s">
        <v>1275</v>
      </c>
      <c r="B984" s="206">
        <v>0.02</v>
      </c>
      <c r="C984" t="s">
        <v>1109</v>
      </c>
      <c r="D984" t="s">
        <v>123</v>
      </c>
      <c r="E984" t="s">
        <v>273</v>
      </c>
      <c r="F984" s="195">
        <v>42347.501400462963</v>
      </c>
    </row>
    <row r="985" spans="1:6" x14ac:dyDescent="0.35">
      <c r="A985" s="170" t="s">
        <v>447</v>
      </c>
      <c r="B985" s="206">
        <v>0.1</v>
      </c>
      <c r="C985" t="s">
        <v>427</v>
      </c>
      <c r="D985" t="s">
        <v>428</v>
      </c>
      <c r="E985" t="s">
        <v>273</v>
      </c>
      <c r="F985" s="195">
        <v>41241.558842592596</v>
      </c>
    </row>
    <row r="986" spans="1:6" x14ac:dyDescent="0.35">
      <c r="A986" s="170" t="s">
        <v>1276</v>
      </c>
      <c r="B986" s="206">
        <v>0.02</v>
      </c>
      <c r="C986" t="s">
        <v>1109</v>
      </c>
      <c r="D986" t="s">
        <v>123</v>
      </c>
      <c r="E986" t="s">
        <v>273</v>
      </c>
      <c r="F986" s="195">
        <v>42347.501400462963</v>
      </c>
    </row>
    <row r="987" spans="1:6" x14ac:dyDescent="0.35">
      <c r="A987" s="170" t="s">
        <v>905</v>
      </c>
      <c r="B987" s="206">
        <v>8.9999999999999993E-3</v>
      </c>
      <c r="C987" t="s">
        <v>676</v>
      </c>
      <c r="D987" t="s">
        <v>122</v>
      </c>
      <c r="E987" t="s">
        <v>273</v>
      </c>
      <c r="F987" s="195">
        <v>42395.573738425926</v>
      </c>
    </row>
    <row r="988" spans="1:6" x14ac:dyDescent="0.35">
      <c r="A988" s="170" t="s">
        <v>1454</v>
      </c>
      <c r="B988" s="206">
        <v>0.1</v>
      </c>
      <c r="C988" t="s">
        <v>1452</v>
      </c>
      <c r="D988" t="s">
        <v>1453</v>
      </c>
      <c r="E988" t="s">
        <v>273</v>
      </c>
      <c r="F988" s="195">
        <v>42341.684641203705</v>
      </c>
    </row>
    <row r="989" spans="1:6" x14ac:dyDescent="0.35">
      <c r="A989" s="170" t="s">
        <v>1277</v>
      </c>
      <c r="B989" s="206">
        <v>0.02</v>
      </c>
      <c r="C989" t="s">
        <v>1109</v>
      </c>
      <c r="D989" t="s">
        <v>123</v>
      </c>
      <c r="E989" t="s">
        <v>273</v>
      </c>
      <c r="F989" s="195">
        <v>42347.501400462963</v>
      </c>
    </row>
    <row r="990" spans="1:6" x14ac:dyDescent="0.35">
      <c r="A990" s="170" t="s">
        <v>1455</v>
      </c>
      <c r="B990" s="206">
        <v>0.1</v>
      </c>
      <c r="C990" t="s">
        <v>1452</v>
      </c>
      <c r="D990" t="s">
        <v>1453</v>
      </c>
      <c r="E990" t="s">
        <v>273</v>
      </c>
      <c r="F990" s="195">
        <v>42341.684641203705</v>
      </c>
    </row>
    <row r="991" spans="1:6" x14ac:dyDescent="0.35">
      <c r="A991" s="170" t="s">
        <v>1278</v>
      </c>
      <c r="B991" s="206">
        <v>0.02</v>
      </c>
      <c r="C991" t="s">
        <v>1109</v>
      </c>
      <c r="D991" t="s">
        <v>123</v>
      </c>
      <c r="E991" t="s">
        <v>273</v>
      </c>
      <c r="F991" s="195">
        <v>42347.501400462963</v>
      </c>
    </row>
    <row r="992" spans="1:6" x14ac:dyDescent="0.35">
      <c r="A992" s="170" t="s">
        <v>906</v>
      </c>
      <c r="B992" s="206">
        <v>8.9999999999999993E-3</v>
      </c>
      <c r="C992" t="s">
        <v>676</v>
      </c>
      <c r="D992" t="s">
        <v>122</v>
      </c>
      <c r="E992" t="s">
        <v>273</v>
      </c>
      <c r="F992" s="195">
        <v>42395.573738425926</v>
      </c>
    </row>
    <row r="993" spans="1:6" x14ac:dyDescent="0.35">
      <c r="A993" s="170" t="s">
        <v>1523</v>
      </c>
      <c r="B993" s="206">
        <v>0.1</v>
      </c>
      <c r="C993" t="s">
        <v>1459</v>
      </c>
      <c r="D993" t="s">
        <v>1460</v>
      </c>
      <c r="E993" t="s">
        <v>273</v>
      </c>
      <c r="F993" s="195">
        <v>43069.636192129627</v>
      </c>
    </row>
    <row r="994" spans="1:6" x14ac:dyDescent="0.35">
      <c r="A994" s="170" t="s">
        <v>907</v>
      </c>
      <c r="B994" s="206">
        <v>8.9999999999999993E-3</v>
      </c>
      <c r="C994" t="s">
        <v>676</v>
      </c>
      <c r="D994" t="s">
        <v>122</v>
      </c>
      <c r="E994" t="s">
        <v>273</v>
      </c>
      <c r="F994" s="195">
        <v>42395.573738425926</v>
      </c>
    </row>
    <row r="995" spans="1:6" x14ac:dyDescent="0.35">
      <c r="A995" s="170" t="s">
        <v>1823</v>
      </c>
      <c r="B995" s="206">
        <v>0.1</v>
      </c>
      <c r="C995" t="s">
        <v>1365</v>
      </c>
      <c r="D995" t="s">
        <v>1366</v>
      </c>
      <c r="E995" t="s">
        <v>273</v>
      </c>
      <c r="F995" s="195">
        <v>43850.636631944442</v>
      </c>
    </row>
    <row r="996" spans="1:6" x14ac:dyDescent="0.35">
      <c r="A996" s="170" t="s">
        <v>1279</v>
      </c>
      <c r="B996" s="206">
        <v>0.02</v>
      </c>
      <c r="C996" t="s">
        <v>1109</v>
      </c>
      <c r="D996" t="s">
        <v>123</v>
      </c>
      <c r="E996" t="s">
        <v>273</v>
      </c>
      <c r="F996" s="195">
        <v>42347.501400462963</v>
      </c>
    </row>
    <row r="997" spans="1:6" x14ac:dyDescent="0.35">
      <c r="A997" s="170" t="s">
        <v>634</v>
      </c>
      <c r="B997" s="206">
        <v>0.1</v>
      </c>
      <c r="C997" t="s">
        <v>536</v>
      </c>
      <c r="D997" t="s">
        <v>537</v>
      </c>
      <c r="E997" t="s">
        <v>273</v>
      </c>
      <c r="F997" s="195">
        <v>41620.491724537038</v>
      </c>
    </row>
    <row r="998" spans="1:6" x14ac:dyDescent="0.35">
      <c r="A998" s="170" t="s">
        <v>1524</v>
      </c>
      <c r="B998" s="206">
        <v>0.1</v>
      </c>
      <c r="C998" t="s">
        <v>1459</v>
      </c>
      <c r="D998" t="s">
        <v>1460</v>
      </c>
      <c r="E998" t="s">
        <v>273</v>
      </c>
      <c r="F998" s="195">
        <v>43069.636192129627</v>
      </c>
    </row>
    <row r="999" spans="1:6" x14ac:dyDescent="0.35">
      <c r="A999" s="170" t="s">
        <v>1404</v>
      </c>
      <c r="B999" s="206">
        <v>0.1</v>
      </c>
      <c r="C999" t="s">
        <v>1365</v>
      </c>
      <c r="D999" t="s">
        <v>1366</v>
      </c>
      <c r="E999" t="s">
        <v>273</v>
      </c>
      <c r="F999" s="195">
        <v>43850.636631944442</v>
      </c>
    </row>
    <row r="1000" spans="1:6" x14ac:dyDescent="0.35">
      <c r="A1000" s="170" t="s">
        <v>1405</v>
      </c>
      <c r="B1000" s="206">
        <v>0.1</v>
      </c>
      <c r="C1000" t="s">
        <v>1365</v>
      </c>
      <c r="D1000" t="s">
        <v>1366</v>
      </c>
      <c r="E1000" t="s">
        <v>273</v>
      </c>
      <c r="F1000" s="195">
        <v>43850.636631944442</v>
      </c>
    </row>
    <row r="1001" spans="1:6" x14ac:dyDescent="0.35">
      <c r="A1001" s="170" t="s">
        <v>1280</v>
      </c>
      <c r="B1001" s="206">
        <v>0.02</v>
      </c>
      <c r="C1001" t="s">
        <v>1109</v>
      </c>
      <c r="D1001" t="s">
        <v>123</v>
      </c>
      <c r="E1001" t="s">
        <v>273</v>
      </c>
      <c r="F1001" s="195">
        <v>42347.501400462963</v>
      </c>
    </row>
    <row r="1002" spans="1:6" x14ac:dyDescent="0.35">
      <c r="A1002" s="170" t="s">
        <v>908</v>
      </c>
      <c r="B1002" s="206">
        <v>8.9999999999999993E-3</v>
      </c>
      <c r="C1002" t="s">
        <v>676</v>
      </c>
      <c r="D1002" t="s">
        <v>122</v>
      </c>
      <c r="E1002" t="s">
        <v>273</v>
      </c>
      <c r="F1002" s="195">
        <v>42395.573738425926</v>
      </c>
    </row>
    <row r="1003" spans="1:6" x14ac:dyDescent="0.35">
      <c r="A1003" s="170" t="s">
        <v>1525</v>
      </c>
      <c r="B1003" s="206">
        <v>0.1</v>
      </c>
      <c r="C1003" t="s">
        <v>1459</v>
      </c>
      <c r="D1003" t="s">
        <v>1460</v>
      </c>
      <c r="E1003" t="s">
        <v>273</v>
      </c>
      <c r="F1003" s="195">
        <v>43069.636192129627</v>
      </c>
    </row>
    <row r="1004" spans="1:6" x14ac:dyDescent="0.35">
      <c r="A1004" s="170" t="s">
        <v>1281</v>
      </c>
      <c r="B1004" s="206">
        <v>0.02</v>
      </c>
      <c r="C1004" t="s">
        <v>1109</v>
      </c>
      <c r="D1004" t="s">
        <v>123</v>
      </c>
      <c r="E1004" t="s">
        <v>273</v>
      </c>
      <c r="F1004" s="195">
        <v>42347.501400462963</v>
      </c>
    </row>
    <row r="1005" spans="1:6" x14ac:dyDescent="0.35">
      <c r="A1005" s="170" t="s">
        <v>909</v>
      </c>
      <c r="B1005" s="206">
        <v>8.9999999999999993E-3</v>
      </c>
      <c r="C1005" t="s">
        <v>676</v>
      </c>
      <c r="D1005" t="s">
        <v>122</v>
      </c>
      <c r="E1005" t="s">
        <v>273</v>
      </c>
      <c r="F1005" s="195">
        <v>42395.573738425926</v>
      </c>
    </row>
    <row r="1006" spans="1:6" x14ac:dyDescent="0.35">
      <c r="A1006" s="170" t="s">
        <v>910</v>
      </c>
      <c r="B1006" s="206">
        <v>8.9999999999999993E-3</v>
      </c>
      <c r="C1006" t="s">
        <v>676</v>
      </c>
      <c r="D1006" t="s">
        <v>122</v>
      </c>
      <c r="E1006" t="s">
        <v>273</v>
      </c>
      <c r="F1006" s="195">
        <v>42395.573738425926</v>
      </c>
    </row>
    <row r="1007" spans="1:6" x14ac:dyDescent="0.35">
      <c r="A1007" s="170" t="s">
        <v>911</v>
      </c>
      <c r="B1007" s="206">
        <v>8.9999999999999993E-3</v>
      </c>
      <c r="C1007" t="s">
        <v>676</v>
      </c>
      <c r="D1007" t="s">
        <v>122</v>
      </c>
      <c r="E1007" t="s">
        <v>273</v>
      </c>
      <c r="F1007" s="195">
        <v>42395.573738425926</v>
      </c>
    </row>
    <row r="1008" spans="1:6" x14ac:dyDescent="0.35">
      <c r="A1008" s="170" t="s">
        <v>912</v>
      </c>
      <c r="B1008" s="206">
        <v>8.9999999999999993E-3</v>
      </c>
      <c r="C1008" t="s">
        <v>676</v>
      </c>
      <c r="D1008" t="s">
        <v>122</v>
      </c>
      <c r="E1008" t="s">
        <v>273</v>
      </c>
      <c r="F1008" s="195">
        <v>42395.573738425926</v>
      </c>
    </row>
    <row r="1009" spans="1:6" x14ac:dyDescent="0.35">
      <c r="A1009" s="170" t="s">
        <v>1824</v>
      </c>
      <c r="B1009" s="206">
        <v>0.1</v>
      </c>
      <c r="C1009" t="s">
        <v>1706</v>
      </c>
      <c r="D1009" t="s">
        <v>1707</v>
      </c>
      <c r="E1009" t="s">
        <v>273</v>
      </c>
      <c r="F1009" s="195">
        <v>43664.69363425926</v>
      </c>
    </row>
    <row r="1010" spans="1:6" x14ac:dyDescent="0.35">
      <c r="A1010" s="170" t="s">
        <v>913</v>
      </c>
      <c r="B1010" s="206">
        <v>8.9999999999999993E-3</v>
      </c>
      <c r="C1010" t="s">
        <v>676</v>
      </c>
      <c r="D1010" t="s">
        <v>122</v>
      </c>
      <c r="E1010" t="s">
        <v>273</v>
      </c>
      <c r="F1010" s="195">
        <v>42395.573738425926</v>
      </c>
    </row>
    <row r="1011" spans="1:6" x14ac:dyDescent="0.35">
      <c r="A1011" s="170" t="s">
        <v>1526</v>
      </c>
      <c r="B1011" s="206">
        <v>0.1</v>
      </c>
      <c r="C1011" t="s">
        <v>1459</v>
      </c>
      <c r="D1011" t="s">
        <v>1460</v>
      </c>
      <c r="E1011" t="s">
        <v>273</v>
      </c>
      <c r="F1011" s="195">
        <v>43069.636192129627</v>
      </c>
    </row>
    <row r="1012" spans="1:6" x14ac:dyDescent="0.35">
      <c r="A1012" s="170" t="s">
        <v>914</v>
      </c>
      <c r="B1012" s="206">
        <v>8.9999999999999993E-3</v>
      </c>
      <c r="C1012" t="s">
        <v>676</v>
      </c>
      <c r="D1012" t="s">
        <v>122</v>
      </c>
      <c r="E1012" t="s">
        <v>273</v>
      </c>
      <c r="F1012" s="195">
        <v>42395.573738425926</v>
      </c>
    </row>
    <row r="1013" spans="1:6" x14ac:dyDescent="0.35">
      <c r="A1013" s="170" t="s">
        <v>1825</v>
      </c>
      <c r="B1013" s="206">
        <v>0.1</v>
      </c>
      <c r="C1013" t="s">
        <v>1706</v>
      </c>
      <c r="D1013" t="s">
        <v>1707</v>
      </c>
      <c r="E1013" t="s">
        <v>273</v>
      </c>
      <c r="F1013" s="195">
        <v>43664.69363425926</v>
      </c>
    </row>
    <row r="1014" spans="1:6" x14ac:dyDescent="0.35">
      <c r="A1014" s="170" t="s">
        <v>1826</v>
      </c>
      <c r="B1014" s="206">
        <v>0.1</v>
      </c>
      <c r="C1014" t="s">
        <v>1706</v>
      </c>
      <c r="D1014" t="s">
        <v>1707</v>
      </c>
      <c r="E1014" t="s">
        <v>273</v>
      </c>
      <c r="F1014" s="195">
        <v>43664.69363425926</v>
      </c>
    </row>
    <row r="1015" spans="1:6" x14ac:dyDescent="0.35">
      <c r="A1015" s="170" t="s">
        <v>1827</v>
      </c>
      <c r="B1015" s="206">
        <v>0.1</v>
      </c>
      <c r="C1015" t="s">
        <v>1706</v>
      </c>
      <c r="D1015" t="s">
        <v>1707</v>
      </c>
      <c r="E1015" t="s">
        <v>273</v>
      </c>
      <c r="F1015" s="195">
        <v>43664.69363425926</v>
      </c>
    </row>
    <row r="1016" spans="1:6" x14ac:dyDescent="0.35">
      <c r="A1016" s="170" t="s">
        <v>1828</v>
      </c>
      <c r="B1016" s="206">
        <v>0.1</v>
      </c>
      <c r="C1016" t="s">
        <v>1706</v>
      </c>
      <c r="D1016" t="s">
        <v>1707</v>
      </c>
      <c r="E1016" t="s">
        <v>273</v>
      </c>
      <c r="F1016" s="195">
        <v>43664.69363425926</v>
      </c>
    </row>
    <row r="1017" spans="1:6" x14ac:dyDescent="0.35">
      <c r="A1017" s="170" t="s">
        <v>915</v>
      </c>
      <c r="B1017" s="206">
        <v>8.9999999999999993E-3</v>
      </c>
      <c r="C1017" t="s">
        <v>676</v>
      </c>
      <c r="D1017" t="s">
        <v>122</v>
      </c>
      <c r="E1017" t="s">
        <v>273</v>
      </c>
      <c r="F1017" s="195">
        <v>42395.573738425926</v>
      </c>
    </row>
    <row r="1018" spans="1:6" x14ac:dyDescent="0.35">
      <c r="A1018" s="170" t="s">
        <v>1406</v>
      </c>
      <c r="B1018" s="206">
        <v>0.1</v>
      </c>
      <c r="C1018" t="s">
        <v>1365</v>
      </c>
      <c r="D1018" t="s">
        <v>1366</v>
      </c>
      <c r="E1018" t="s">
        <v>273</v>
      </c>
      <c r="F1018" s="195">
        <v>43850.636631944442</v>
      </c>
    </row>
    <row r="1019" spans="1:6" x14ac:dyDescent="0.35">
      <c r="A1019" s="170" t="s">
        <v>409</v>
      </c>
      <c r="B1019" s="206">
        <v>0.1</v>
      </c>
      <c r="C1019" t="s">
        <v>387</v>
      </c>
      <c r="D1019" t="s">
        <v>388</v>
      </c>
      <c r="E1019" t="s">
        <v>273</v>
      </c>
      <c r="F1019" s="195">
        <v>41620.478402777779</v>
      </c>
    </row>
    <row r="1020" spans="1:6" x14ac:dyDescent="0.35">
      <c r="A1020" s="170" t="s">
        <v>522</v>
      </c>
      <c r="B1020" s="206">
        <v>0.1</v>
      </c>
      <c r="C1020" t="s">
        <v>477</v>
      </c>
      <c r="D1020" t="s">
        <v>478</v>
      </c>
      <c r="E1020" t="s">
        <v>273</v>
      </c>
      <c r="F1020" s="195">
        <v>41620.479398148149</v>
      </c>
    </row>
    <row r="1021" spans="1:6" x14ac:dyDescent="0.35">
      <c r="A1021" s="170" t="s">
        <v>635</v>
      </c>
      <c r="B1021" s="206">
        <v>0.1</v>
      </c>
      <c r="C1021" t="s">
        <v>536</v>
      </c>
      <c r="D1021" t="s">
        <v>537</v>
      </c>
      <c r="E1021" t="s">
        <v>273</v>
      </c>
      <c r="F1021" s="195">
        <v>41620.491724537038</v>
      </c>
    </row>
    <row r="1022" spans="1:6" x14ac:dyDescent="0.35">
      <c r="A1022" s="170" t="s">
        <v>523</v>
      </c>
      <c r="B1022" s="206">
        <v>0.1</v>
      </c>
      <c r="C1022" t="s">
        <v>477</v>
      </c>
      <c r="D1022" t="s">
        <v>478</v>
      </c>
      <c r="E1022" t="s">
        <v>273</v>
      </c>
      <c r="F1022" s="195">
        <v>41620.479398148149</v>
      </c>
    </row>
    <row r="1023" spans="1:6" x14ac:dyDescent="0.35">
      <c r="A1023" s="170" t="s">
        <v>448</v>
      </c>
      <c r="B1023" s="206">
        <v>0.1</v>
      </c>
      <c r="C1023" t="s">
        <v>427</v>
      </c>
      <c r="D1023" t="s">
        <v>428</v>
      </c>
      <c r="E1023" t="s">
        <v>273</v>
      </c>
      <c r="F1023" s="195">
        <v>41241.558842592596</v>
      </c>
    </row>
    <row r="1024" spans="1:6" x14ac:dyDescent="0.35">
      <c r="A1024" s="170" t="s">
        <v>916</v>
      </c>
      <c r="B1024" s="206">
        <v>8.9999999999999993E-3</v>
      </c>
      <c r="C1024" t="s">
        <v>676</v>
      </c>
      <c r="D1024" t="s">
        <v>122</v>
      </c>
      <c r="E1024" t="s">
        <v>273</v>
      </c>
      <c r="F1024" s="195">
        <v>42395.573738425926</v>
      </c>
    </row>
    <row r="1025" spans="1:6" x14ac:dyDescent="0.35">
      <c r="A1025" s="170" t="s">
        <v>917</v>
      </c>
      <c r="B1025" s="206">
        <v>8.9999999999999993E-3</v>
      </c>
      <c r="C1025" t="s">
        <v>676</v>
      </c>
      <c r="D1025" t="s">
        <v>122</v>
      </c>
      <c r="E1025" t="s">
        <v>273</v>
      </c>
      <c r="F1025" s="195">
        <v>42395.573738425926</v>
      </c>
    </row>
    <row r="1026" spans="1:6" x14ac:dyDescent="0.35">
      <c r="A1026" s="170" t="s">
        <v>410</v>
      </c>
      <c r="B1026" s="206">
        <v>0.1</v>
      </c>
      <c r="C1026" t="s">
        <v>387</v>
      </c>
      <c r="D1026" t="s">
        <v>388</v>
      </c>
      <c r="E1026" t="s">
        <v>273</v>
      </c>
      <c r="F1026" s="195">
        <v>41620.478402777779</v>
      </c>
    </row>
    <row r="1027" spans="1:6" x14ac:dyDescent="0.35">
      <c r="A1027" s="201" t="s">
        <v>524</v>
      </c>
      <c r="B1027" s="206">
        <v>0.1</v>
      </c>
      <c r="C1027" t="s">
        <v>477</v>
      </c>
      <c r="D1027" t="s">
        <v>478</v>
      </c>
      <c r="E1027" t="s">
        <v>273</v>
      </c>
      <c r="F1027" s="195">
        <v>41620.479398148149</v>
      </c>
    </row>
    <row r="1028" spans="1:6" x14ac:dyDescent="0.35">
      <c r="A1028" s="170" t="s">
        <v>525</v>
      </c>
      <c r="B1028" s="206">
        <v>0.1</v>
      </c>
      <c r="C1028" t="s">
        <v>477</v>
      </c>
      <c r="D1028" t="s">
        <v>478</v>
      </c>
      <c r="E1028" t="s">
        <v>273</v>
      </c>
      <c r="F1028" s="195">
        <v>41620.479398148149</v>
      </c>
    </row>
    <row r="1029" spans="1:6" x14ac:dyDescent="0.35">
      <c r="A1029" s="201" t="s">
        <v>526</v>
      </c>
      <c r="B1029" s="206">
        <v>0.1</v>
      </c>
      <c r="C1029" t="s">
        <v>477</v>
      </c>
      <c r="D1029" t="s">
        <v>478</v>
      </c>
      <c r="E1029" t="s">
        <v>273</v>
      </c>
      <c r="F1029" s="195">
        <v>41620.479398148149</v>
      </c>
    </row>
    <row r="1030" spans="1:6" x14ac:dyDescent="0.35">
      <c r="A1030" s="170" t="s">
        <v>1527</v>
      </c>
      <c r="B1030" s="206">
        <v>0.1</v>
      </c>
      <c r="C1030" t="s">
        <v>1459</v>
      </c>
      <c r="D1030" t="s">
        <v>1460</v>
      </c>
      <c r="E1030" t="s">
        <v>273</v>
      </c>
      <c r="F1030" s="195">
        <v>43069.636192129627</v>
      </c>
    </row>
    <row r="1031" spans="1:6" x14ac:dyDescent="0.35">
      <c r="A1031" s="201" t="s">
        <v>1407</v>
      </c>
      <c r="B1031" s="206">
        <v>0.1</v>
      </c>
      <c r="C1031" t="s">
        <v>1365</v>
      </c>
      <c r="D1031" t="s">
        <v>1366</v>
      </c>
      <c r="E1031" t="s">
        <v>273</v>
      </c>
      <c r="F1031" s="195">
        <v>43850.636631944442</v>
      </c>
    </row>
    <row r="1032" spans="1:6" x14ac:dyDescent="0.35">
      <c r="A1032" s="170" t="s">
        <v>1829</v>
      </c>
      <c r="B1032" s="206">
        <v>0.1</v>
      </c>
      <c r="C1032" t="s">
        <v>1706</v>
      </c>
      <c r="D1032" t="s">
        <v>1707</v>
      </c>
      <c r="E1032" t="s">
        <v>273</v>
      </c>
      <c r="F1032" s="195">
        <v>43664.69363425926</v>
      </c>
    </row>
    <row r="1033" spans="1:6" x14ac:dyDescent="0.35">
      <c r="A1033" s="170" t="s">
        <v>1830</v>
      </c>
      <c r="B1033" s="206">
        <v>0.1</v>
      </c>
      <c r="C1033" t="s">
        <v>1706</v>
      </c>
      <c r="D1033" t="s">
        <v>1707</v>
      </c>
      <c r="E1033" t="s">
        <v>273</v>
      </c>
      <c r="F1033" s="195">
        <v>43664.69363425926</v>
      </c>
    </row>
    <row r="1034" spans="1:6" x14ac:dyDescent="0.35">
      <c r="A1034" s="170" t="s">
        <v>1408</v>
      </c>
      <c r="B1034" s="206">
        <v>0.1</v>
      </c>
      <c r="C1034" t="s">
        <v>1365</v>
      </c>
      <c r="D1034" t="s">
        <v>1366</v>
      </c>
      <c r="E1034" t="s">
        <v>273</v>
      </c>
      <c r="F1034" s="195">
        <v>43850.636631944442</v>
      </c>
    </row>
    <row r="1035" spans="1:6" x14ac:dyDescent="0.35">
      <c r="A1035" s="170" t="s">
        <v>1831</v>
      </c>
      <c r="B1035" s="206">
        <v>0.1</v>
      </c>
      <c r="C1035" t="s">
        <v>1706</v>
      </c>
      <c r="D1035" t="s">
        <v>1707</v>
      </c>
      <c r="E1035" t="s">
        <v>273</v>
      </c>
      <c r="F1035" s="195">
        <v>43664.69363425926</v>
      </c>
    </row>
    <row r="1036" spans="1:6" x14ac:dyDescent="0.35">
      <c r="A1036" s="170" t="s">
        <v>1282</v>
      </c>
      <c r="B1036" s="206">
        <v>0.02</v>
      </c>
      <c r="C1036" t="s">
        <v>1109</v>
      </c>
      <c r="D1036" t="s">
        <v>123</v>
      </c>
      <c r="E1036" t="s">
        <v>273</v>
      </c>
      <c r="F1036" s="195">
        <v>42347.501400462963</v>
      </c>
    </row>
    <row r="1037" spans="1:6" x14ac:dyDescent="0.35">
      <c r="A1037" s="170" t="s">
        <v>527</v>
      </c>
      <c r="B1037" s="206">
        <v>0.1</v>
      </c>
      <c r="C1037" t="s">
        <v>477</v>
      </c>
      <c r="D1037" t="s">
        <v>478</v>
      </c>
      <c r="E1037" t="s">
        <v>273</v>
      </c>
      <c r="F1037" s="195">
        <v>41620.479398148149</v>
      </c>
    </row>
    <row r="1038" spans="1:6" x14ac:dyDescent="0.35">
      <c r="A1038" s="170" t="s">
        <v>636</v>
      </c>
      <c r="B1038" s="206">
        <v>0.1</v>
      </c>
      <c r="C1038" t="s">
        <v>536</v>
      </c>
      <c r="D1038" t="s">
        <v>537</v>
      </c>
      <c r="E1038" t="s">
        <v>273</v>
      </c>
      <c r="F1038" s="195">
        <v>41620.491724537038</v>
      </c>
    </row>
    <row r="1039" spans="1:6" x14ac:dyDescent="0.35">
      <c r="A1039" s="170" t="s">
        <v>528</v>
      </c>
      <c r="B1039" s="206">
        <v>0.1</v>
      </c>
      <c r="C1039" t="s">
        <v>477</v>
      </c>
      <c r="D1039" t="s">
        <v>478</v>
      </c>
      <c r="E1039" t="s">
        <v>273</v>
      </c>
      <c r="F1039" s="195">
        <v>41620.479398148149</v>
      </c>
    </row>
    <row r="1040" spans="1:6" x14ac:dyDescent="0.35">
      <c r="A1040" s="170" t="s">
        <v>918</v>
      </c>
      <c r="B1040" s="206">
        <v>8.9999999999999993E-3</v>
      </c>
      <c r="C1040" t="s">
        <v>676</v>
      </c>
      <c r="D1040" t="s">
        <v>122</v>
      </c>
      <c r="E1040" t="s">
        <v>273</v>
      </c>
      <c r="F1040" s="195">
        <v>42395.573738425926</v>
      </c>
    </row>
    <row r="1041" spans="1:6" x14ac:dyDescent="0.35">
      <c r="A1041" s="170" t="s">
        <v>919</v>
      </c>
      <c r="B1041" s="206">
        <v>8.9999999999999993E-3</v>
      </c>
      <c r="C1041" t="s">
        <v>676</v>
      </c>
      <c r="D1041" t="s">
        <v>122</v>
      </c>
      <c r="E1041" t="s">
        <v>273</v>
      </c>
      <c r="F1041" s="195">
        <v>42395.573738425926</v>
      </c>
    </row>
    <row r="1042" spans="1:6" x14ac:dyDescent="0.35">
      <c r="A1042" s="170" t="s">
        <v>1832</v>
      </c>
      <c r="B1042" s="206">
        <v>0.1</v>
      </c>
      <c r="C1042" t="s">
        <v>1706</v>
      </c>
      <c r="D1042" t="s">
        <v>1707</v>
      </c>
      <c r="E1042" t="s">
        <v>273</v>
      </c>
      <c r="F1042" s="195">
        <v>43664.69363425926</v>
      </c>
    </row>
    <row r="1043" spans="1:6" x14ac:dyDescent="0.35">
      <c r="A1043" s="170" t="s">
        <v>920</v>
      </c>
      <c r="B1043" s="206">
        <v>8.9999999999999993E-3</v>
      </c>
      <c r="C1043" t="s">
        <v>676</v>
      </c>
      <c r="D1043" t="s">
        <v>122</v>
      </c>
      <c r="E1043" t="s">
        <v>273</v>
      </c>
      <c r="F1043" s="195">
        <v>42395.573738425926</v>
      </c>
    </row>
    <row r="1044" spans="1:6" x14ac:dyDescent="0.35">
      <c r="A1044" s="170" t="s">
        <v>921</v>
      </c>
      <c r="B1044" s="206">
        <v>8.9999999999999993E-3</v>
      </c>
      <c r="C1044" t="s">
        <v>676</v>
      </c>
      <c r="D1044" t="s">
        <v>122</v>
      </c>
      <c r="E1044" t="s">
        <v>273</v>
      </c>
      <c r="F1044" s="195">
        <v>42395.573738425926</v>
      </c>
    </row>
    <row r="1045" spans="1:6" x14ac:dyDescent="0.35">
      <c r="A1045" s="170" t="s">
        <v>922</v>
      </c>
      <c r="B1045" s="206">
        <v>8.9999999999999993E-3</v>
      </c>
      <c r="C1045" t="s">
        <v>676</v>
      </c>
      <c r="D1045" t="s">
        <v>122</v>
      </c>
      <c r="E1045" t="s">
        <v>273</v>
      </c>
      <c r="F1045" s="195">
        <v>42395.573738425926</v>
      </c>
    </row>
    <row r="1046" spans="1:6" x14ac:dyDescent="0.35">
      <c r="A1046" s="170" t="s">
        <v>1833</v>
      </c>
      <c r="B1046" s="206">
        <v>0.1</v>
      </c>
      <c r="C1046" t="s">
        <v>1706</v>
      </c>
      <c r="D1046" t="s">
        <v>1707</v>
      </c>
      <c r="E1046" t="s">
        <v>273</v>
      </c>
      <c r="F1046" s="195">
        <v>43664.69363425926</v>
      </c>
    </row>
    <row r="1047" spans="1:6" x14ac:dyDescent="0.35">
      <c r="A1047" s="170" t="s">
        <v>1834</v>
      </c>
      <c r="B1047" s="206">
        <v>0.1</v>
      </c>
      <c r="C1047" t="s">
        <v>1706</v>
      </c>
      <c r="D1047" t="s">
        <v>1707</v>
      </c>
      <c r="E1047" t="s">
        <v>273</v>
      </c>
      <c r="F1047" s="195">
        <v>43664.69363425926</v>
      </c>
    </row>
    <row r="1048" spans="1:6" x14ac:dyDescent="0.35">
      <c r="A1048" s="170" t="s">
        <v>1528</v>
      </c>
      <c r="B1048" s="206">
        <v>0.1</v>
      </c>
      <c r="C1048" t="s">
        <v>1459</v>
      </c>
      <c r="D1048" t="s">
        <v>1460</v>
      </c>
      <c r="E1048" t="s">
        <v>273</v>
      </c>
      <c r="F1048" s="195">
        <v>43069.636192129627</v>
      </c>
    </row>
    <row r="1049" spans="1:6" x14ac:dyDescent="0.35">
      <c r="A1049" s="170" t="s">
        <v>1283</v>
      </c>
      <c r="B1049" s="206">
        <v>0.02</v>
      </c>
      <c r="C1049" t="s">
        <v>1109</v>
      </c>
      <c r="D1049" t="s">
        <v>123</v>
      </c>
      <c r="E1049" t="s">
        <v>273</v>
      </c>
      <c r="F1049" s="195">
        <v>42347.501400462963</v>
      </c>
    </row>
    <row r="1050" spans="1:6" x14ac:dyDescent="0.35">
      <c r="A1050" s="170" t="s">
        <v>1835</v>
      </c>
      <c r="B1050" s="206">
        <v>0.1</v>
      </c>
      <c r="C1050" t="s">
        <v>1706</v>
      </c>
      <c r="D1050" t="s">
        <v>1707</v>
      </c>
      <c r="E1050" t="s">
        <v>273</v>
      </c>
      <c r="F1050" s="195">
        <v>43664.69363425926</v>
      </c>
    </row>
    <row r="1051" spans="1:6" x14ac:dyDescent="0.35">
      <c r="A1051" s="170" t="s">
        <v>1836</v>
      </c>
      <c r="B1051" s="206">
        <v>0.1</v>
      </c>
      <c r="C1051" t="s">
        <v>1706</v>
      </c>
      <c r="D1051" t="s">
        <v>1707</v>
      </c>
      <c r="E1051" t="s">
        <v>273</v>
      </c>
      <c r="F1051" s="195">
        <v>43664.69363425926</v>
      </c>
    </row>
    <row r="1052" spans="1:6" x14ac:dyDescent="0.35">
      <c r="A1052" s="170" t="s">
        <v>923</v>
      </c>
      <c r="B1052" s="206">
        <v>8.9999999999999993E-3</v>
      </c>
      <c r="C1052" t="s">
        <v>676</v>
      </c>
      <c r="D1052" t="s">
        <v>122</v>
      </c>
      <c r="E1052" t="s">
        <v>273</v>
      </c>
      <c r="F1052" s="195">
        <v>42395.573738425926</v>
      </c>
    </row>
    <row r="1053" spans="1:6" x14ac:dyDescent="0.35">
      <c r="A1053" s="170" t="s">
        <v>1837</v>
      </c>
      <c r="B1053" s="206">
        <v>0.1</v>
      </c>
      <c r="C1053" t="s">
        <v>1706</v>
      </c>
      <c r="D1053" t="s">
        <v>1707</v>
      </c>
      <c r="E1053" t="s">
        <v>273</v>
      </c>
      <c r="F1053" s="195">
        <v>43664.69363425926</v>
      </c>
    </row>
    <row r="1054" spans="1:6" x14ac:dyDescent="0.35">
      <c r="A1054" s="170" t="s">
        <v>924</v>
      </c>
      <c r="B1054" s="206">
        <v>8.9999999999999993E-3</v>
      </c>
      <c r="C1054" t="s">
        <v>676</v>
      </c>
      <c r="D1054" t="s">
        <v>122</v>
      </c>
      <c r="E1054" t="s">
        <v>273</v>
      </c>
      <c r="F1054" s="195">
        <v>42395.573738425926</v>
      </c>
    </row>
    <row r="1055" spans="1:6" x14ac:dyDescent="0.35">
      <c r="A1055" s="170" t="s">
        <v>925</v>
      </c>
      <c r="B1055" s="206">
        <v>8.9999999999999993E-3</v>
      </c>
      <c r="C1055" t="s">
        <v>676</v>
      </c>
      <c r="D1055" t="s">
        <v>122</v>
      </c>
      <c r="E1055" t="s">
        <v>273</v>
      </c>
      <c r="F1055" s="195">
        <v>42395.573738425926</v>
      </c>
    </row>
    <row r="1056" spans="1:6" x14ac:dyDescent="0.35">
      <c r="A1056" s="170" t="s">
        <v>926</v>
      </c>
      <c r="B1056" s="206">
        <v>8.9999999999999993E-3</v>
      </c>
      <c r="C1056" t="s">
        <v>676</v>
      </c>
      <c r="D1056" t="s">
        <v>122</v>
      </c>
      <c r="E1056" t="s">
        <v>273</v>
      </c>
      <c r="F1056" s="195">
        <v>42395.573738425926</v>
      </c>
    </row>
    <row r="1057" spans="1:6" x14ac:dyDescent="0.35">
      <c r="A1057" s="170" t="s">
        <v>1838</v>
      </c>
      <c r="B1057" s="206">
        <v>0.1</v>
      </c>
      <c r="C1057" t="s">
        <v>1709</v>
      </c>
      <c r="D1057" t="s">
        <v>1710</v>
      </c>
      <c r="E1057" t="s">
        <v>273</v>
      </c>
      <c r="F1057" s="195">
        <v>43664.676840277774</v>
      </c>
    </row>
    <row r="1058" spans="1:6" x14ac:dyDescent="0.35">
      <c r="A1058" s="170" t="s">
        <v>1839</v>
      </c>
      <c r="B1058" s="206">
        <v>0.1</v>
      </c>
      <c r="C1058" t="s">
        <v>1709</v>
      </c>
      <c r="D1058" t="s">
        <v>1710</v>
      </c>
      <c r="E1058" t="s">
        <v>273</v>
      </c>
      <c r="F1058" s="195">
        <v>43664.676840277774</v>
      </c>
    </row>
    <row r="1059" spans="1:6" x14ac:dyDescent="0.35">
      <c r="A1059" s="170" t="s">
        <v>927</v>
      </c>
      <c r="B1059" s="206">
        <v>8.9999999999999993E-3</v>
      </c>
      <c r="C1059" t="s">
        <v>676</v>
      </c>
      <c r="D1059" t="s">
        <v>122</v>
      </c>
      <c r="E1059" t="s">
        <v>273</v>
      </c>
      <c r="F1059" s="195">
        <v>42395.573738425926</v>
      </c>
    </row>
    <row r="1060" spans="1:6" x14ac:dyDescent="0.35">
      <c r="A1060" s="170" t="s">
        <v>1840</v>
      </c>
      <c r="B1060" s="206">
        <v>0.1</v>
      </c>
      <c r="C1060" t="s">
        <v>1721</v>
      </c>
      <c r="D1060" t="s">
        <v>1722</v>
      </c>
      <c r="E1060" t="s">
        <v>273</v>
      </c>
      <c r="F1060" s="195">
        <v>43787.670092592591</v>
      </c>
    </row>
    <row r="1061" spans="1:6" x14ac:dyDescent="0.35">
      <c r="A1061" s="170" t="s">
        <v>1841</v>
      </c>
      <c r="B1061" s="206">
        <v>0.1</v>
      </c>
      <c r="C1061" t="s">
        <v>1721</v>
      </c>
      <c r="D1061" t="s">
        <v>1722</v>
      </c>
      <c r="E1061" t="s">
        <v>273</v>
      </c>
      <c r="F1061" s="195">
        <v>43787.670092592591</v>
      </c>
    </row>
    <row r="1062" spans="1:6" x14ac:dyDescent="0.35">
      <c r="A1062" s="170" t="s">
        <v>928</v>
      </c>
      <c r="B1062" s="206">
        <v>8.9999999999999993E-3</v>
      </c>
      <c r="C1062" t="s">
        <v>676</v>
      </c>
      <c r="D1062" t="s">
        <v>122</v>
      </c>
      <c r="E1062" t="s">
        <v>273</v>
      </c>
      <c r="F1062" s="195">
        <v>42395.573738425926</v>
      </c>
    </row>
    <row r="1063" spans="1:6" x14ac:dyDescent="0.35">
      <c r="A1063" s="170" t="s">
        <v>929</v>
      </c>
      <c r="B1063" s="206">
        <v>8.9999999999999993E-3</v>
      </c>
      <c r="C1063" t="s">
        <v>676</v>
      </c>
      <c r="D1063" t="s">
        <v>122</v>
      </c>
      <c r="E1063" t="s">
        <v>273</v>
      </c>
      <c r="F1063" s="195">
        <v>42395.573738425926</v>
      </c>
    </row>
    <row r="1064" spans="1:6" x14ac:dyDescent="0.35">
      <c r="A1064" s="170" t="s">
        <v>930</v>
      </c>
      <c r="B1064" s="206">
        <v>8.9999999999999993E-3</v>
      </c>
      <c r="C1064" t="s">
        <v>676</v>
      </c>
      <c r="D1064" t="s">
        <v>122</v>
      </c>
      <c r="E1064" t="s">
        <v>273</v>
      </c>
      <c r="F1064" s="195">
        <v>42395.573738425926</v>
      </c>
    </row>
    <row r="1065" spans="1:6" x14ac:dyDescent="0.35">
      <c r="A1065" s="170" t="s">
        <v>931</v>
      </c>
      <c r="B1065" s="206">
        <v>8.9999999999999993E-3</v>
      </c>
      <c r="C1065" t="s">
        <v>676</v>
      </c>
      <c r="D1065" t="s">
        <v>122</v>
      </c>
      <c r="E1065" t="s">
        <v>273</v>
      </c>
      <c r="F1065" s="195">
        <v>42395.573738425926</v>
      </c>
    </row>
    <row r="1066" spans="1:6" x14ac:dyDescent="0.35">
      <c r="A1066" s="170" t="s">
        <v>932</v>
      </c>
      <c r="B1066" s="206">
        <v>8.9999999999999993E-3</v>
      </c>
      <c r="C1066" t="s">
        <v>676</v>
      </c>
      <c r="D1066" t="s">
        <v>122</v>
      </c>
      <c r="E1066" t="s">
        <v>273</v>
      </c>
      <c r="F1066" s="195">
        <v>42395.573738425926</v>
      </c>
    </row>
    <row r="1067" spans="1:6" x14ac:dyDescent="0.35">
      <c r="A1067" s="170" t="s">
        <v>1409</v>
      </c>
      <c r="B1067" s="206">
        <v>0.1</v>
      </c>
      <c r="C1067" t="s">
        <v>1365</v>
      </c>
      <c r="D1067" t="s">
        <v>1366</v>
      </c>
      <c r="E1067" t="s">
        <v>273</v>
      </c>
      <c r="F1067" s="195">
        <v>43850.636631944442</v>
      </c>
    </row>
    <row r="1068" spans="1:6" x14ac:dyDescent="0.35">
      <c r="A1068" s="170" t="s">
        <v>1410</v>
      </c>
      <c r="B1068" s="206">
        <v>0.1</v>
      </c>
      <c r="C1068" t="s">
        <v>1365</v>
      </c>
      <c r="D1068" t="s">
        <v>1366</v>
      </c>
      <c r="E1068" t="s">
        <v>273</v>
      </c>
      <c r="F1068" s="195">
        <v>43850.636631944442</v>
      </c>
    </row>
    <row r="1069" spans="1:6" x14ac:dyDescent="0.35">
      <c r="A1069" s="170" t="s">
        <v>933</v>
      </c>
      <c r="B1069" s="206">
        <v>8.9999999999999993E-3</v>
      </c>
      <c r="C1069" t="s">
        <v>676</v>
      </c>
      <c r="D1069" t="s">
        <v>122</v>
      </c>
      <c r="E1069" t="s">
        <v>273</v>
      </c>
      <c r="F1069" s="195">
        <v>42395.573738425926</v>
      </c>
    </row>
    <row r="1070" spans="1:6" x14ac:dyDescent="0.35">
      <c r="A1070" s="170" t="s">
        <v>368</v>
      </c>
      <c r="B1070" s="206">
        <v>0.01</v>
      </c>
      <c r="C1070" t="s">
        <v>291</v>
      </c>
      <c r="D1070" t="s">
        <v>121</v>
      </c>
      <c r="E1070" t="s">
        <v>273</v>
      </c>
      <c r="F1070" s="195">
        <v>43451.690671296295</v>
      </c>
    </row>
    <row r="1071" spans="1:6" x14ac:dyDescent="0.35">
      <c r="A1071" s="170" t="s">
        <v>1284</v>
      </c>
      <c r="B1071" s="206">
        <v>0.02</v>
      </c>
      <c r="C1071" t="s">
        <v>1109</v>
      </c>
      <c r="D1071" t="s">
        <v>123</v>
      </c>
      <c r="E1071" t="s">
        <v>273</v>
      </c>
      <c r="F1071" s="195">
        <v>42347.501400462963</v>
      </c>
    </row>
    <row r="1072" spans="1:6" x14ac:dyDescent="0.35">
      <c r="A1072" s="170" t="s">
        <v>369</v>
      </c>
      <c r="B1072" s="206">
        <v>0.01</v>
      </c>
      <c r="C1072" t="s">
        <v>291</v>
      </c>
      <c r="D1072" t="s">
        <v>121</v>
      </c>
      <c r="E1072" t="s">
        <v>273</v>
      </c>
      <c r="F1072" s="195">
        <v>43451.690671296295</v>
      </c>
    </row>
    <row r="1073" spans="1:6" x14ac:dyDescent="0.35">
      <c r="A1073" s="170" t="s">
        <v>1529</v>
      </c>
      <c r="B1073" s="206">
        <v>0.1</v>
      </c>
      <c r="C1073" t="s">
        <v>1459</v>
      </c>
      <c r="D1073" t="s">
        <v>1460</v>
      </c>
      <c r="E1073" t="s">
        <v>273</v>
      </c>
      <c r="F1073" s="195">
        <v>43069.636192129627</v>
      </c>
    </row>
    <row r="1074" spans="1:6" x14ac:dyDescent="0.35">
      <c r="A1074" s="170" t="s">
        <v>934</v>
      </c>
      <c r="B1074" s="206">
        <v>8.9999999999999993E-3</v>
      </c>
      <c r="C1074" t="s">
        <v>676</v>
      </c>
      <c r="D1074" t="s">
        <v>122</v>
      </c>
      <c r="E1074" t="s">
        <v>273</v>
      </c>
      <c r="F1074" s="195">
        <v>42395.573738425926</v>
      </c>
    </row>
    <row r="1075" spans="1:6" x14ac:dyDescent="0.35">
      <c r="A1075" s="170" t="s">
        <v>935</v>
      </c>
      <c r="B1075" s="206">
        <v>8.9999999999999993E-3</v>
      </c>
      <c r="C1075" t="s">
        <v>676</v>
      </c>
      <c r="D1075" t="s">
        <v>122</v>
      </c>
      <c r="E1075" t="s">
        <v>273</v>
      </c>
      <c r="F1075" s="195">
        <v>42395.573738425926</v>
      </c>
    </row>
    <row r="1076" spans="1:6" x14ac:dyDescent="0.35">
      <c r="A1076" s="170" t="s">
        <v>1842</v>
      </c>
      <c r="B1076" s="206">
        <v>0.1</v>
      </c>
      <c r="C1076" t="s">
        <v>1365</v>
      </c>
      <c r="D1076" t="s">
        <v>1366</v>
      </c>
      <c r="E1076" t="s">
        <v>273</v>
      </c>
      <c r="F1076" s="195">
        <v>43850.636631944442</v>
      </c>
    </row>
    <row r="1077" spans="1:6" x14ac:dyDescent="0.35">
      <c r="A1077" s="170" t="s">
        <v>1843</v>
      </c>
      <c r="B1077" s="206">
        <v>0.1</v>
      </c>
      <c r="C1077" t="s">
        <v>1709</v>
      </c>
      <c r="D1077" t="s">
        <v>1710</v>
      </c>
      <c r="E1077" t="s">
        <v>273</v>
      </c>
      <c r="F1077" s="195">
        <v>43664.676840277774</v>
      </c>
    </row>
    <row r="1078" spans="1:6" x14ac:dyDescent="0.35">
      <c r="A1078" s="170" t="s">
        <v>936</v>
      </c>
      <c r="B1078" s="206">
        <v>8.9999999999999993E-3</v>
      </c>
      <c r="C1078" t="s">
        <v>676</v>
      </c>
      <c r="D1078" t="s">
        <v>122</v>
      </c>
      <c r="E1078" t="s">
        <v>273</v>
      </c>
      <c r="F1078" s="195">
        <v>42395.573738425926</v>
      </c>
    </row>
    <row r="1079" spans="1:6" x14ac:dyDescent="0.35">
      <c r="A1079" s="170" t="s">
        <v>937</v>
      </c>
      <c r="B1079" s="206">
        <v>8.9999999999999993E-3</v>
      </c>
      <c r="C1079" t="s">
        <v>676</v>
      </c>
      <c r="D1079" t="s">
        <v>122</v>
      </c>
      <c r="E1079" t="s">
        <v>273</v>
      </c>
      <c r="F1079" s="195">
        <v>42395.573738425926</v>
      </c>
    </row>
    <row r="1080" spans="1:6" x14ac:dyDescent="0.35">
      <c r="A1080" s="170" t="s">
        <v>938</v>
      </c>
      <c r="B1080" s="206">
        <v>8.9999999999999993E-3</v>
      </c>
      <c r="C1080" t="s">
        <v>676</v>
      </c>
      <c r="D1080" t="s">
        <v>122</v>
      </c>
      <c r="E1080" t="s">
        <v>273</v>
      </c>
      <c r="F1080" s="195">
        <v>42395.573738425926</v>
      </c>
    </row>
    <row r="1081" spans="1:6" x14ac:dyDescent="0.35">
      <c r="A1081" s="170" t="s">
        <v>939</v>
      </c>
      <c r="B1081" s="206">
        <v>8.9999999999999993E-3</v>
      </c>
      <c r="C1081" t="s">
        <v>676</v>
      </c>
      <c r="D1081" t="s">
        <v>122</v>
      </c>
      <c r="E1081" t="s">
        <v>273</v>
      </c>
      <c r="F1081" s="195">
        <v>42395.573738425926</v>
      </c>
    </row>
    <row r="1082" spans="1:6" x14ac:dyDescent="0.35">
      <c r="A1082" s="170" t="s">
        <v>940</v>
      </c>
      <c r="B1082" s="206">
        <v>8.9999999999999993E-3</v>
      </c>
      <c r="C1082" t="s">
        <v>676</v>
      </c>
      <c r="D1082" t="s">
        <v>122</v>
      </c>
      <c r="E1082" t="s">
        <v>273</v>
      </c>
      <c r="F1082" s="195">
        <v>42395.573738425926</v>
      </c>
    </row>
    <row r="1083" spans="1:6" x14ac:dyDescent="0.35">
      <c r="A1083" s="170" t="s">
        <v>941</v>
      </c>
      <c r="B1083" s="206">
        <v>8.9999999999999993E-3</v>
      </c>
      <c r="C1083" t="s">
        <v>676</v>
      </c>
      <c r="D1083" t="s">
        <v>122</v>
      </c>
      <c r="E1083" t="s">
        <v>273</v>
      </c>
      <c r="F1083" s="195">
        <v>42395.573738425926</v>
      </c>
    </row>
    <row r="1084" spans="1:6" x14ac:dyDescent="0.35">
      <c r="A1084" s="170" t="s">
        <v>942</v>
      </c>
      <c r="B1084" s="206">
        <v>8.9999999999999993E-3</v>
      </c>
      <c r="C1084" t="s">
        <v>676</v>
      </c>
      <c r="D1084" t="s">
        <v>122</v>
      </c>
      <c r="E1084" t="s">
        <v>273</v>
      </c>
      <c r="F1084" s="195">
        <v>42395.573738425926</v>
      </c>
    </row>
    <row r="1085" spans="1:6" x14ac:dyDescent="0.35">
      <c r="A1085" s="170" t="s">
        <v>943</v>
      </c>
      <c r="B1085" s="206">
        <v>8.9999999999999993E-3</v>
      </c>
      <c r="C1085" t="s">
        <v>676</v>
      </c>
      <c r="D1085" t="s">
        <v>122</v>
      </c>
      <c r="E1085" t="s">
        <v>273</v>
      </c>
      <c r="F1085" s="195">
        <v>42395.573738425926</v>
      </c>
    </row>
    <row r="1086" spans="1:6" x14ac:dyDescent="0.35">
      <c r="A1086" s="170" t="s">
        <v>944</v>
      </c>
      <c r="B1086" s="206">
        <v>8.9999999999999993E-3</v>
      </c>
      <c r="C1086" t="s">
        <v>676</v>
      </c>
      <c r="D1086" t="s">
        <v>122</v>
      </c>
      <c r="E1086" t="s">
        <v>273</v>
      </c>
      <c r="F1086" s="195">
        <v>42395.573738425926</v>
      </c>
    </row>
    <row r="1087" spans="1:6" x14ac:dyDescent="0.35">
      <c r="A1087" s="170" t="s">
        <v>945</v>
      </c>
      <c r="B1087" s="206">
        <v>8.9999999999999993E-3</v>
      </c>
      <c r="C1087" t="s">
        <v>676</v>
      </c>
      <c r="D1087" t="s">
        <v>122</v>
      </c>
      <c r="E1087" t="s">
        <v>273</v>
      </c>
      <c r="F1087" s="195">
        <v>42395.573738425926</v>
      </c>
    </row>
    <row r="1088" spans="1:6" x14ac:dyDescent="0.35">
      <c r="A1088" s="170" t="s">
        <v>946</v>
      </c>
      <c r="B1088" s="206">
        <v>8.9999999999999993E-3</v>
      </c>
      <c r="C1088" t="s">
        <v>676</v>
      </c>
      <c r="D1088" t="s">
        <v>122</v>
      </c>
      <c r="E1088" t="s">
        <v>273</v>
      </c>
      <c r="F1088" s="195">
        <v>42395.573738425926</v>
      </c>
    </row>
    <row r="1089" spans="1:6" x14ac:dyDescent="0.35">
      <c r="A1089" s="170" t="s">
        <v>947</v>
      </c>
      <c r="B1089" s="206">
        <v>8.9999999999999993E-3</v>
      </c>
      <c r="C1089" t="s">
        <v>676</v>
      </c>
      <c r="D1089" t="s">
        <v>122</v>
      </c>
      <c r="E1089" t="s">
        <v>273</v>
      </c>
      <c r="F1089" s="195">
        <v>42395.573738425926</v>
      </c>
    </row>
    <row r="1090" spans="1:6" x14ac:dyDescent="0.35">
      <c r="A1090" s="170" t="s">
        <v>948</v>
      </c>
      <c r="B1090" s="206">
        <v>8.9999999999999993E-3</v>
      </c>
      <c r="C1090" t="s">
        <v>676</v>
      </c>
      <c r="D1090" t="s">
        <v>122</v>
      </c>
      <c r="E1090" t="s">
        <v>273</v>
      </c>
      <c r="F1090" s="195">
        <v>42395.573738425926</v>
      </c>
    </row>
    <row r="1091" spans="1:6" x14ac:dyDescent="0.35">
      <c r="A1091" s="170" t="s">
        <v>669</v>
      </c>
      <c r="B1091" s="206">
        <v>0.1</v>
      </c>
      <c r="C1091" t="s">
        <v>651</v>
      </c>
      <c r="D1091" t="s">
        <v>652</v>
      </c>
      <c r="E1091" t="s">
        <v>273</v>
      </c>
      <c r="F1091" s="195">
        <v>42341.656828703701</v>
      </c>
    </row>
    <row r="1092" spans="1:6" x14ac:dyDescent="0.35">
      <c r="A1092" s="170" t="s">
        <v>1530</v>
      </c>
      <c r="B1092" s="206">
        <v>0.1</v>
      </c>
      <c r="C1092" t="s">
        <v>1459</v>
      </c>
      <c r="D1092" t="s">
        <v>1460</v>
      </c>
      <c r="E1092" t="s">
        <v>273</v>
      </c>
      <c r="F1092" s="195">
        <v>43069.636192129627</v>
      </c>
    </row>
    <row r="1093" spans="1:6" x14ac:dyDescent="0.35">
      <c r="A1093" s="170" t="s">
        <v>949</v>
      </c>
      <c r="B1093" s="206">
        <v>8.9999999999999993E-3</v>
      </c>
      <c r="C1093" t="s">
        <v>676</v>
      </c>
      <c r="D1093" t="s">
        <v>122</v>
      </c>
      <c r="E1093" t="s">
        <v>273</v>
      </c>
      <c r="F1093" s="195">
        <v>42395.573738425926</v>
      </c>
    </row>
    <row r="1094" spans="1:6" x14ac:dyDescent="0.35">
      <c r="A1094" s="170" t="s">
        <v>1844</v>
      </c>
      <c r="B1094" s="206">
        <v>0.1</v>
      </c>
      <c r="C1094" t="s">
        <v>1706</v>
      </c>
      <c r="D1094" t="s">
        <v>1707</v>
      </c>
      <c r="E1094" t="s">
        <v>273</v>
      </c>
      <c r="F1094" s="195">
        <v>43664.69363425926</v>
      </c>
    </row>
    <row r="1095" spans="1:6" x14ac:dyDescent="0.35">
      <c r="A1095" s="170" t="s">
        <v>950</v>
      </c>
      <c r="B1095" s="206">
        <v>8.9999999999999993E-3</v>
      </c>
      <c r="C1095" t="s">
        <v>676</v>
      </c>
      <c r="D1095" t="s">
        <v>122</v>
      </c>
      <c r="E1095" t="s">
        <v>273</v>
      </c>
      <c r="F1095" s="195">
        <v>42395.573738425926</v>
      </c>
    </row>
    <row r="1096" spans="1:6" x14ac:dyDescent="0.35">
      <c r="A1096" s="170" t="s">
        <v>951</v>
      </c>
      <c r="B1096" s="206">
        <v>8.9999999999999993E-3</v>
      </c>
      <c r="C1096" t="s">
        <v>676</v>
      </c>
      <c r="D1096" t="s">
        <v>122</v>
      </c>
      <c r="E1096" t="s">
        <v>273</v>
      </c>
      <c r="F1096" s="195">
        <v>42395.573738425926</v>
      </c>
    </row>
    <row r="1097" spans="1:6" x14ac:dyDescent="0.35">
      <c r="A1097" s="170" t="s">
        <v>529</v>
      </c>
      <c r="B1097" s="206">
        <v>0.1</v>
      </c>
      <c r="C1097" t="s">
        <v>477</v>
      </c>
      <c r="D1097" t="s">
        <v>478</v>
      </c>
      <c r="E1097" t="s">
        <v>273</v>
      </c>
      <c r="F1097" s="195">
        <v>41620.479398148149</v>
      </c>
    </row>
    <row r="1098" spans="1:6" x14ac:dyDescent="0.35">
      <c r="A1098" s="170" t="s">
        <v>530</v>
      </c>
      <c r="B1098" s="206">
        <v>0.1</v>
      </c>
      <c r="C1098" t="s">
        <v>477</v>
      </c>
      <c r="D1098" t="s">
        <v>478</v>
      </c>
      <c r="E1098" t="s">
        <v>273</v>
      </c>
      <c r="F1098" s="195">
        <v>41620.479398148149</v>
      </c>
    </row>
    <row r="1099" spans="1:6" x14ac:dyDescent="0.35">
      <c r="A1099" s="170" t="s">
        <v>1339</v>
      </c>
      <c r="B1099" s="206">
        <v>0.1</v>
      </c>
      <c r="C1099" t="s">
        <v>1324</v>
      </c>
      <c r="D1099" t="s">
        <v>1325</v>
      </c>
      <c r="E1099" t="s">
        <v>273</v>
      </c>
      <c r="F1099" s="195">
        <v>42347.582094907404</v>
      </c>
    </row>
    <row r="1100" spans="1:6" x14ac:dyDescent="0.35">
      <c r="A1100" s="170" t="s">
        <v>1340</v>
      </c>
      <c r="B1100" s="206">
        <v>0.1</v>
      </c>
      <c r="C1100" t="s">
        <v>1324</v>
      </c>
      <c r="D1100" t="s">
        <v>1325</v>
      </c>
      <c r="E1100" t="s">
        <v>273</v>
      </c>
      <c r="F1100" s="195">
        <v>42347.582094907404</v>
      </c>
    </row>
    <row r="1101" spans="1:6" x14ac:dyDescent="0.35">
      <c r="A1101" s="170" t="s">
        <v>952</v>
      </c>
      <c r="B1101" s="206">
        <v>8.9999999999999993E-3</v>
      </c>
      <c r="C1101" t="s">
        <v>676</v>
      </c>
      <c r="D1101" t="s">
        <v>122</v>
      </c>
      <c r="E1101" t="s">
        <v>273</v>
      </c>
      <c r="F1101" s="195">
        <v>42395.573738425926</v>
      </c>
    </row>
    <row r="1102" spans="1:6" x14ac:dyDescent="0.35">
      <c r="A1102" s="170" t="s">
        <v>953</v>
      </c>
      <c r="B1102" s="206">
        <v>8.9999999999999993E-3</v>
      </c>
      <c r="C1102" t="s">
        <v>676</v>
      </c>
      <c r="D1102" t="s">
        <v>122</v>
      </c>
      <c r="E1102" t="s">
        <v>273</v>
      </c>
      <c r="F1102" s="195">
        <v>42395.573738425926</v>
      </c>
    </row>
    <row r="1103" spans="1:6" x14ac:dyDescent="0.35">
      <c r="A1103" s="170" t="s">
        <v>954</v>
      </c>
      <c r="B1103" s="206">
        <v>8.9999999999999993E-3</v>
      </c>
      <c r="C1103" t="s">
        <v>676</v>
      </c>
      <c r="D1103" t="s">
        <v>122</v>
      </c>
      <c r="E1103" t="s">
        <v>273</v>
      </c>
      <c r="F1103" s="195">
        <v>42395.573738425926</v>
      </c>
    </row>
    <row r="1104" spans="1:6" x14ac:dyDescent="0.35">
      <c r="A1104" s="170" t="s">
        <v>955</v>
      </c>
      <c r="B1104" s="206">
        <v>8.9999999999999993E-3</v>
      </c>
      <c r="C1104" t="s">
        <v>676</v>
      </c>
      <c r="D1104" t="s">
        <v>122</v>
      </c>
      <c r="E1104" t="s">
        <v>273</v>
      </c>
      <c r="F1104" s="195">
        <v>42395.573738425926</v>
      </c>
    </row>
    <row r="1105" spans="1:6" x14ac:dyDescent="0.35">
      <c r="A1105" s="170" t="s">
        <v>956</v>
      </c>
      <c r="B1105" s="206">
        <v>8.9999999999999993E-3</v>
      </c>
      <c r="C1105" t="s">
        <v>676</v>
      </c>
      <c r="D1105" t="s">
        <v>122</v>
      </c>
      <c r="E1105" t="s">
        <v>273</v>
      </c>
      <c r="F1105" s="195">
        <v>42395.573738425926</v>
      </c>
    </row>
    <row r="1106" spans="1:6" x14ac:dyDescent="0.35">
      <c r="A1106" s="170" t="s">
        <v>957</v>
      </c>
      <c r="B1106" s="206">
        <v>8.9999999999999993E-3</v>
      </c>
      <c r="C1106" t="s">
        <v>676</v>
      </c>
      <c r="D1106" t="s">
        <v>122</v>
      </c>
      <c r="E1106" t="s">
        <v>273</v>
      </c>
      <c r="F1106" s="195">
        <v>42395.573738425926</v>
      </c>
    </row>
    <row r="1107" spans="1:6" x14ac:dyDescent="0.35">
      <c r="A1107" s="170" t="s">
        <v>449</v>
      </c>
      <c r="B1107" s="206">
        <v>0.1</v>
      </c>
      <c r="C1107" t="s">
        <v>427</v>
      </c>
      <c r="D1107" t="s">
        <v>428</v>
      </c>
      <c r="E1107" t="s">
        <v>273</v>
      </c>
      <c r="F1107" s="195">
        <v>41241.558842592596</v>
      </c>
    </row>
    <row r="1108" spans="1:6" x14ac:dyDescent="0.35">
      <c r="A1108" s="170" t="s">
        <v>1531</v>
      </c>
      <c r="B1108" s="206">
        <v>0.1</v>
      </c>
      <c r="C1108" t="s">
        <v>1459</v>
      </c>
      <c r="D1108" t="s">
        <v>1460</v>
      </c>
      <c r="E1108" t="s">
        <v>273</v>
      </c>
      <c r="F1108" s="195">
        <v>43069.636192129627</v>
      </c>
    </row>
    <row r="1109" spans="1:6" x14ac:dyDescent="0.35">
      <c r="A1109" s="170" t="s">
        <v>958</v>
      </c>
      <c r="B1109" s="206">
        <v>8.9999999999999993E-3</v>
      </c>
      <c r="C1109" t="s">
        <v>676</v>
      </c>
      <c r="D1109" t="s">
        <v>122</v>
      </c>
      <c r="E1109" t="s">
        <v>273</v>
      </c>
      <c r="F1109" s="195">
        <v>42395.573738425926</v>
      </c>
    </row>
    <row r="1110" spans="1:6" x14ac:dyDescent="0.35">
      <c r="A1110" s="170" t="s">
        <v>1560</v>
      </c>
      <c r="B1110" s="206">
        <v>0.1</v>
      </c>
      <c r="C1110" t="s">
        <v>1554</v>
      </c>
      <c r="D1110" t="s">
        <v>1555</v>
      </c>
      <c r="E1110" t="s">
        <v>273</v>
      </c>
      <c r="F1110" s="195">
        <v>43173.536898148152</v>
      </c>
    </row>
    <row r="1111" spans="1:6" x14ac:dyDescent="0.35">
      <c r="A1111" s="170" t="s">
        <v>1845</v>
      </c>
      <c r="B1111" s="206">
        <v>0.1</v>
      </c>
      <c r="C1111" t="s">
        <v>1706</v>
      </c>
      <c r="D1111" t="s">
        <v>1707</v>
      </c>
      <c r="E1111" t="s">
        <v>273</v>
      </c>
      <c r="F1111" s="195">
        <v>43664.69363425926</v>
      </c>
    </row>
    <row r="1112" spans="1:6" x14ac:dyDescent="0.35">
      <c r="A1112" s="170" t="s">
        <v>1532</v>
      </c>
      <c r="B1112" s="206">
        <v>0.1</v>
      </c>
      <c r="C1112" t="s">
        <v>1459</v>
      </c>
      <c r="D1112" t="s">
        <v>1460</v>
      </c>
      <c r="E1112" t="s">
        <v>273</v>
      </c>
      <c r="F1112" s="195">
        <v>43069.636192129627</v>
      </c>
    </row>
    <row r="1113" spans="1:6" x14ac:dyDescent="0.35">
      <c r="A1113" s="170" t="s">
        <v>1846</v>
      </c>
      <c r="B1113" s="206">
        <v>0.1</v>
      </c>
      <c r="C1113" t="s">
        <v>1706</v>
      </c>
      <c r="D1113" t="s">
        <v>1707</v>
      </c>
      <c r="E1113" t="s">
        <v>273</v>
      </c>
      <c r="F1113" s="195">
        <v>43664.69363425926</v>
      </c>
    </row>
    <row r="1114" spans="1:6" x14ac:dyDescent="0.35">
      <c r="A1114" s="170" t="s">
        <v>370</v>
      </c>
      <c r="B1114" s="206">
        <v>0.01</v>
      </c>
      <c r="C1114" t="s">
        <v>291</v>
      </c>
      <c r="D1114" t="s">
        <v>121</v>
      </c>
      <c r="E1114" t="s">
        <v>273</v>
      </c>
      <c r="F1114" s="195">
        <v>43451.690671296295</v>
      </c>
    </row>
    <row r="1115" spans="1:6" x14ac:dyDescent="0.35">
      <c r="A1115" s="170" t="s">
        <v>637</v>
      </c>
      <c r="B1115" s="206">
        <v>0.1</v>
      </c>
      <c r="C1115" t="s">
        <v>536</v>
      </c>
      <c r="D1115" t="s">
        <v>537</v>
      </c>
      <c r="E1115" t="s">
        <v>273</v>
      </c>
      <c r="F1115" s="195">
        <v>41620.491724537038</v>
      </c>
    </row>
    <row r="1116" spans="1:6" x14ac:dyDescent="0.35">
      <c r="A1116" s="170" t="s">
        <v>638</v>
      </c>
      <c r="B1116" s="206">
        <v>0.1</v>
      </c>
      <c r="C1116" t="s">
        <v>536</v>
      </c>
      <c r="D1116" t="s">
        <v>537</v>
      </c>
      <c r="E1116" t="s">
        <v>273</v>
      </c>
      <c r="F1116" s="195">
        <v>41620.491724537038</v>
      </c>
    </row>
    <row r="1117" spans="1:6" x14ac:dyDescent="0.35">
      <c r="A1117" s="170" t="s">
        <v>639</v>
      </c>
      <c r="B1117" s="206">
        <v>0.1</v>
      </c>
      <c r="C1117" t="s">
        <v>536</v>
      </c>
      <c r="D1117" t="s">
        <v>537</v>
      </c>
      <c r="E1117" t="s">
        <v>273</v>
      </c>
      <c r="F1117" s="195">
        <v>41620.491724537038</v>
      </c>
    </row>
    <row r="1118" spans="1:6" x14ac:dyDescent="0.35">
      <c r="A1118" s="170" t="s">
        <v>277</v>
      </c>
      <c r="B1118" s="206">
        <v>0.1</v>
      </c>
      <c r="C1118" t="s">
        <v>1715</v>
      </c>
      <c r="D1118" t="s">
        <v>179</v>
      </c>
      <c r="E1118" t="s">
        <v>273</v>
      </c>
      <c r="F1118" s="195"/>
    </row>
    <row r="1119" spans="1:6" x14ac:dyDescent="0.35">
      <c r="A1119" s="170" t="s">
        <v>411</v>
      </c>
      <c r="B1119" s="206">
        <v>0.1</v>
      </c>
      <c r="C1119" t="s">
        <v>387</v>
      </c>
      <c r="D1119" t="s">
        <v>388</v>
      </c>
      <c r="E1119" t="s">
        <v>273</v>
      </c>
      <c r="F1119" s="195">
        <v>41620.478402777779</v>
      </c>
    </row>
    <row r="1120" spans="1:6" x14ac:dyDescent="0.35">
      <c r="A1120" s="170" t="s">
        <v>1847</v>
      </c>
      <c r="B1120" s="206">
        <v>0.1</v>
      </c>
      <c r="C1120" t="s">
        <v>1706</v>
      </c>
      <c r="D1120" t="s">
        <v>1707</v>
      </c>
      <c r="E1120" t="s">
        <v>273</v>
      </c>
      <c r="F1120" s="195">
        <v>43664.69363425926</v>
      </c>
    </row>
    <row r="1121" spans="1:6" x14ac:dyDescent="0.35">
      <c r="A1121" s="170" t="s">
        <v>959</v>
      </c>
      <c r="B1121" s="206">
        <v>8.9999999999999993E-3</v>
      </c>
      <c r="C1121" t="s">
        <v>676</v>
      </c>
      <c r="D1121" t="s">
        <v>122</v>
      </c>
      <c r="E1121" t="s">
        <v>273</v>
      </c>
      <c r="F1121" s="195">
        <v>42395.573738425926</v>
      </c>
    </row>
    <row r="1122" spans="1:6" x14ac:dyDescent="0.35">
      <c r="A1122" s="170" t="s">
        <v>960</v>
      </c>
      <c r="B1122" s="206">
        <v>8.9999999999999993E-3</v>
      </c>
      <c r="C1122" t="s">
        <v>676</v>
      </c>
      <c r="D1122" t="s">
        <v>122</v>
      </c>
      <c r="E1122" t="s">
        <v>273</v>
      </c>
      <c r="F1122" s="195">
        <v>42395.573738425926</v>
      </c>
    </row>
    <row r="1123" spans="1:6" x14ac:dyDescent="0.35">
      <c r="A1123" s="170" t="s">
        <v>1285</v>
      </c>
      <c r="B1123" s="206">
        <v>0.02</v>
      </c>
      <c r="C1123" t="s">
        <v>1109</v>
      </c>
      <c r="D1123" t="s">
        <v>123</v>
      </c>
      <c r="E1123" t="s">
        <v>273</v>
      </c>
      <c r="F1123" s="195">
        <v>42347.501400462963</v>
      </c>
    </row>
    <row r="1124" spans="1:6" x14ac:dyDescent="0.35">
      <c r="A1124" s="170" t="s">
        <v>961</v>
      </c>
      <c r="B1124" s="206">
        <v>8.9999999999999993E-3</v>
      </c>
      <c r="C1124" t="s">
        <v>676</v>
      </c>
      <c r="D1124" t="s">
        <v>122</v>
      </c>
      <c r="E1124" t="s">
        <v>273</v>
      </c>
      <c r="F1124" s="195">
        <v>42395.573738425926</v>
      </c>
    </row>
    <row r="1125" spans="1:6" x14ac:dyDescent="0.35">
      <c r="A1125" s="170" t="s">
        <v>1359</v>
      </c>
      <c r="B1125" s="206">
        <v>0.1</v>
      </c>
      <c r="C1125" t="s">
        <v>1342</v>
      </c>
      <c r="D1125" t="s">
        <v>1343</v>
      </c>
      <c r="E1125" t="s">
        <v>273</v>
      </c>
      <c r="F1125" s="195">
        <v>42719.664039351854</v>
      </c>
    </row>
    <row r="1126" spans="1:6" x14ac:dyDescent="0.35">
      <c r="A1126" s="170" t="s">
        <v>1286</v>
      </c>
      <c r="B1126" s="206">
        <v>0.02</v>
      </c>
      <c r="C1126" t="s">
        <v>1109</v>
      </c>
      <c r="D1126" t="s">
        <v>123</v>
      </c>
      <c r="E1126" t="s">
        <v>273</v>
      </c>
      <c r="F1126" s="195">
        <v>42347.501400462963</v>
      </c>
    </row>
    <row r="1127" spans="1:6" x14ac:dyDescent="0.35">
      <c r="A1127" s="170" t="s">
        <v>962</v>
      </c>
      <c r="B1127" s="206">
        <v>8.9999999999999993E-3</v>
      </c>
      <c r="C1127" t="s">
        <v>676</v>
      </c>
      <c r="D1127" t="s">
        <v>122</v>
      </c>
      <c r="E1127" t="s">
        <v>273</v>
      </c>
      <c r="F1127" s="195">
        <v>42395.573738425926</v>
      </c>
    </row>
    <row r="1128" spans="1:6" x14ac:dyDescent="0.35">
      <c r="A1128" s="170" t="s">
        <v>1848</v>
      </c>
      <c r="B1128" s="206">
        <v>0.1</v>
      </c>
      <c r="C1128" t="s">
        <v>1706</v>
      </c>
      <c r="D1128" t="s">
        <v>1707</v>
      </c>
      <c r="E1128" t="s">
        <v>273</v>
      </c>
      <c r="F1128" s="195">
        <v>43664.69363425926</v>
      </c>
    </row>
    <row r="1129" spans="1:6" x14ac:dyDescent="0.35">
      <c r="A1129" s="170" t="s">
        <v>1849</v>
      </c>
      <c r="B1129" s="206">
        <v>0.1</v>
      </c>
      <c r="C1129" t="s">
        <v>1706</v>
      </c>
      <c r="D1129" t="s">
        <v>1707</v>
      </c>
      <c r="E1129" t="s">
        <v>273</v>
      </c>
      <c r="F1129" s="195">
        <v>43664.69363425926</v>
      </c>
    </row>
    <row r="1130" spans="1:6" x14ac:dyDescent="0.35">
      <c r="A1130" s="170" t="s">
        <v>450</v>
      </c>
      <c r="B1130" s="206">
        <v>0.1</v>
      </c>
      <c r="C1130" t="s">
        <v>427</v>
      </c>
      <c r="D1130" t="s">
        <v>428</v>
      </c>
      <c r="E1130" t="s">
        <v>273</v>
      </c>
      <c r="F1130" s="195">
        <v>41241.558842592596</v>
      </c>
    </row>
    <row r="1131" spans="1:6" x14ac:dyDescent="0.35">
      <c r="A1131" s="170" t="s">
        <v>1850</v>
      </c>
      <c r="B1131" s="206">
        <v>0.1</v>
      </c>
      <c r="C1131" t="s">
        <v>1706</v>
      </c>
      <c r="D1131" t="s">
        <v>1707</v>
      </c>
      <c r="E1131" t="s">
        <v>273</v>
      </c>
      <c r="F1131" s="195">
        <v>43664.69363425926</v>
      </c>
    </row>
    <row r="1132" spans="1:6" x14ac:dyDescent="0.35">
      <c r="A1132" s="170" t="s">
        <v>531</v>
      </c>
      <c r="B1132" s="206">
        <v>0.1</v>
      </c>
      <c r="C1132" t="s">
        <v>477</v>
      </c>
      <c r="D1132" t="s">
        <v>478</v>
      </c>
      <c r="E1132" t="s">
        <v>273</v>
      </c>
      <c r="F1132" s="195">
        <v>41620.479398148149</v>
      </c>
    </row>
    <row r="1133" spans="1:6" x14ac:dyDescent="0.35">
      <c r="A1133" s="170" t="s">
        <v>1851</v>
      </c>
      <c r="B1133" s="206">
        <v>0.1</v>
      </c>
      <c r="C1133" t="s">
        <v>1709</v>
      </c>
      <c r="D1133" t="s">
        <v>1710</v>
      </c>
      <c r="E1133" t="s">
        <v>273</v>
      </c>
      <c r="F1133" s="195">
        <v>43664.676840277774</v>
      </c>
    </row>
    <row r="1134" spans="1:6" x14ac:dyDescent="0.35">
      <c r="A1134" s="170" t="s">
        <v>1411</v>
      </c>
      <c r="B1134" s="206">
        <v>0.1</v>
      </c>
      <c r="C1134" t="s">
        <v>1365</v>
      </c>
      <c r="D1134" t="s">
        <v>1366</v>
      </c>
      <c r="E1134" t="s">
        <v>273</v>
      </c>
      <c r="F1134" s="195">
        <v>43850.636631944442</v>
      </c>
    </row>
    <row r="1135" spans="1:6" x14ac:dyDescent="0.35">
      <c r="A1135" s="170" t="s">
        <v>963</v>
      </c>
      <c r="B1135" s="206">
        <v>8.9999999999999993E-3</v>
      </c>
      <c r="C1135" t="s">
        <v>676</v>
      </c>
      <c r="D1135" t="s">
        <v>122</v>
      </c>
      <c r="E1135" t="s">
        <v>273</v>
      </c>
      <c r="F1135" s="195">
        <v>42395.573738425926</v>
      </c>
    </row>
    <row r="1136" spans="1:6" x14ac:dyDescent="0.35">
      <c r="A1136" s="170" t="s">
        <v>1533</v>
      </c>
      <c r="B1136" s="206">
        <v>0.1</v>
      </c>
      <c r="C1136" t="s">
        <v>1459</v>
      </c>
      <c r="D1136" t="s">
        <v>1460</v>
      </c>
      <c r="E1136" t="s">
        <v>273</v>
      </c>
      <c r="F1136" s="195">
        <v>43069.636192129627</v>
      </c>
    </row>
    <row r="1137" spans="1:6" x14ac:dyDescent="0.35">
      <c r="A1137" s="170" t="s">
        <v>1534</v>
      </c>
      <c r="B1137" s="206">
        <v>0.1</v>
      </c>
      <c r="C1137" t="s">
        <v>1459</v>
      </c>
      <c r="D1137" t="s">
        <v>1460</v>
      </c>
      <c r="E1137" t="s">
        <v>273</v>
      </c>
      <c r="F1137" s="195">
        <v>43069.636192129627</v>
      </c>
    </row>
    <row r="1138" spans="1:6" x14ac:dyDescent="0.35">
      <c r="A1138" s="170" t="s">
        <v>1535</v>
      </c>
      <c r="B1138" s="206">
        <v>0.1</v>
      </c>
      <c r="C1138" t="s">
        <v>1459</v>
      </c>
      <c r="D1138" t="s">
        <v>1460</v>
      </c>
      <c r="E1138" t="s">
        <v>273</v>
      </c>
      <c r="F1138" s="195">
        <v>43069.636192129627</v>
      </c>
    </row>
    <row r="1139" spans="1:6" x14ac:dyDescent="0.35">
      <c r="A1139" s="170" t="s">
        <v>1536</v>
      </c>
      <c r="B1139" s="206">
        <v>0.1</v>
      </c>
      <c r="C1139" t="s">
        <v>1459</v>
      </c>
      <c r="D1139" t="s">
        <v>1460</v>
      </c>
      <c r="E1139" t="s">
        <v>273</v>
      </c>
      <c r="F1139" s="195">
        <v>43069.636192129627</v>
      </c>
    </row>
    <row r="1140" spans="1:6" x14ac:dyDescent="0.35">
      <c r="A1140" s="170" t="s">
        <v>1537</v>
      </c>
      <c r="B1140" s="206">
        <v>0.1</v>
      </c>
      <c r="C1140" t="s">
        <v>1459</v>
      </c>
      <c r="D1140" t="s">
        <v>1460</v>
      </c>
      <c r="E1140" t="s">
        <v>273</v>
      </c>
      <c r="F1140" s="195">
        <v>43069.636192129627</v>
      </c>
    </row>
    <row r="1141" spans="1:6" x14ac:dyDescent="0.35">
      <c r="A1141" s="170" t="s">
        <v>1538</v>
      </c>
      <c r="B1141" s="206">
        <v>0.1</v>
      </c>
      <c r="C1141" t="s">
        <v>1459</v>
      </c>
      <c r="D1141" t="s">
        <v>1460</v>
      </c>
      <c r="E1141" t="s">
        <v>273</v>
      </c>
      <c r="F1141" s="195">
        <v>43069.636192129627</v>
      </c>
    </row>
    <row r="1142" spans="1:6" x14ac:dyDescent="0.35">
      <c r="A1142" s="170" t="s">
        <v>1539</v>
      </c>
      <c r="B1142" s="206">
        <v>0.1</v>
      </c>
      <c r="C1142" t="s">
        <v>1459</v>
      </c>
      <c r="D1142" t="s">
        <v>1460</v>
      </c>
      <c r="E1142" t="s">
        <v>273</v>
      </c>
      <c r="F1142" s="195">
        <v>43069.636192129627</v>
      </c>
    </row>
    <row r="1143" spans="1:6" x14ac:dyDescent="0.35">
      <c r="A1143" s="170" t="s">
        <v>1540</v>
      </c>
      <c r="B1143" s="206">
        <v>0.1</v>
      </c>
      <c r="C1143" t="s">
        <v>1459</v>
      </c>
      <c r="D1143" t="s">
        <v>1460</v>
      </c>
      <c r="E1143" t="s">
        <v>273</v>
      </c>
      <c r="F1143" s="195">
        <v>43069.636192129627</v>
      </c>
    </row>
    <row r="1144" spans="1:6" x14ac:dyDescent="0.35">
      <c r="A1144" s="170" t="s">
        <v>1541</v>
      </c>
      <c r="B1144" s="206">
        <v>0.1</v>
      </c>
      <c r="C1144" t="s">
        <v>1459</v>
      </c>
      <c r="D1144" t="s">
        <v>1460</v>
      </c>
      <c r="E1144" t="s">
        <v>273</v>
      </c>
      <c r="F1144" s="195">
        <v>43069.636192129627</v>
      </c>
    </row>
    <row r="1145" spans="1:6" x14ac:dyDescent="0.35">
      <c r="A1145" s="170" t="s">
        <v>1412</v>
      </c>
      <c r="B1145" s="206">
        <v>0.1</v>
      </c>
      <c r="C1145" t="s">
        <v>1365</v>
      </c>
      <c r="D1145" t="s">
        <v>1366</v>
      </c>
      <c r="E1145" t="s">
        <v>273</v>
      </c>
      <c r="F1145" s="195">
        <v>43850.636631944442</v>
      </c>
    </row>
    <row r="1146" spans="1:6" x14ac:dyDescent="0.35">
      <c r="A1146" s="170" t="s">
        <v>964</v>
      </c>
      <c r="B1146" s="206">
        <v>8.9999999999999993E-3</v>
      </c>
      <c r="C1146" t="s">
        <v>676</v>
      </c>
      <c r="D1146" t="s">
        <v>122</v>
      </c>
      <c r="E1146" t="s">
        <v>273</v>
      </c>
      <c r="F1146" s="195">
        <v>42395.573738425926</v>
      </c>
    </row>
    <row r="1147" spans="1:6" x14ac:dyDescent="0.35">
      <c r="A1147" s="170" t="s">
        <v>1542</v>
      </c>
      <c r="B1147" s="206">
        <v>0.1</v>
      </c>
      <c r="C1147" t="s">
        <v>1459</v>
      </c>
      <c r="D1147" t="s">
        <v>1460</v>
      </c>
      <c r="E1147" t="s">
        <v>273</v>
      </c>
      <c r="F1147" s="195">
        <v>43069.636192129627</v>
      </c>
    </row>
    <row r="1148" spans="1:6" x14ac:dyDescent="0.35">
      <c r="A1148" s="170" t="s">
        <v>965</v>
      </c>
      <c r="B1148" s="206">
        <v>8.9999999999999993E-3</v>
      </c>
      <c r="C1148" t="s">
        <v>676</v>
      </c>
      <c r="D1148" t="s">
        <v>122</v>
      </c>
      <c r="E1148" t="s">
        <v>273</v>
      </c>
      <c r="F1148" s="195">
        <v>42395.573738425926</v>
      </c>
    </row>
    <row r="1149" spans="1:6" x14ac:dyDescent="0.35">
      <c r="A1149" s="170" t="s">
        <v>1287</v>
      </c>
      <c r="B1149" s="206">
        <v>0.02</v>
      </c>
      <c r="C1149" t="s">
        <v>1109</v>
      </c>
      <c r="D1149" t="s">
        <v>123</v>
      </c>
      <c r="E1149" t="s">
        <v>273</v>
      </c>
      <c r="F1149" s="195">
        <v>42347.501400462963</v>
      </c>
    </row>
    <row r="1150" spans="1:6" x14ac:dyDescent="0.35">
      <c r="A1150" s="170" t="s">
        <v>371</v>
      </c>
      <c r="B1150" s="206">
        <v>0.01</v>
      </c>
      <c r="C1150" t="s">
        <v>291</v>
      </c>
      <c r="D1150" t="s">
        <v>121</v>
      </c>
      <c r="E1150" t="s">
        <v>273</v>
      </c>
      <c r="F1150" s="195">
        <v>43451.690671296295</v>
      </c>
    </row>
    <row r="1151" spans="1:6" x14ac:dyDescent="0.35">
      <c r="A1151" s="170" t="s">
        <v>1674</v>
      </c>
      <c r="B1151" s="206">
        <v>8.9999999999999993E-3</v>
      </c>
      <c r="C1151" t="s">
        <v>676</v>
      </c>
      <c r="D1151" t="s">
        <v>122</v>
      </c>
      <c r="E1151" t="s">
        <v>273</v>
      </c>
      <c r="F1151" s="195">
        <v>42395.573738425926</v>
      </c>
    </row>
    <row r="1152" spans="1:6" x14ac:dyDescent="0.35">
      <c r="A1152" s="170" t="s">
        <v>966</v>
      </c>
      <c r="B1152" s="206">
        <v>8.9999999999999993E-3</v>
      </c>
      <c r="C1152" t="s">
        <v>676</v>
      </c>
      <c r="D1152" t="s">
        <v>122</v>
      </c>
      <c r="E1152" t="s">
        <v>273</v>
      </c>
      <c r="F1152" s="195">
        <v>42395.573738425926</v>
      </c>
    </row>
    <row r="1153" spans="1:6" x14ac:dyDescent="0.35">
      <c r="A1153" s="170" t="s">
        <v>967</v>
      </c>
      <c r="B1153" s="206">
        <v>8.9999999999999993E-3</v>
      </c>
      <c r="C1153" t="s">
        <v>676</v>
      </c>
      <c r="D1153" t="s">
        <v>122</v>
      </c>
      <c r="E1153" t="s">
        <v>273</v>
      </c>
      <c r="F1153" s="195">
        <v>42395.573738425926</v>
      </c>
    </row>
    <row r="1154" spans="1:6" x14ac:dyDescent="0.35">
      <c r="A1154" s="170" t="s">
        <v>968</v>
      </c>
      <c r="B1154" s="206">
        <v>8.9999999999999993E-3</v>
      </c>
      <c r="C1154" t="s">
        <v>676</v>
      </c>
      <c r="D1154" t="s">
        <v>122</v>
      </c>
      <c r="E1154" t="s">
        <v>273</v>
      </c>
      <c r="F1154" s="195">
        <v>42395.573738425926</v>
      </c>
    </row>
    <row r="1155" spans="1:6" x14ac:dyDescent="0.35">
      <c r="A1155" s="170" t="s">
        <v>1852</v>
      </c>
      <c r="B1155" s="206">
        <v>0.1</v>
      </c>
      <c r="C1155" t="s">
        <v>1706</v>
      </c>
      <c r="D1155" t="s">
        <v>1707</v>
      </c>
      <c r="E1155" t="s">
        <v>273</v>
      </c>
      <c r="F1155" s="195">
        <v>43664.69363425926</v>
      </c>
    </row>
    <row r="1156" spans="1:6" x14ac:dyDescent="0.35">
      <c r="A1156" s="170" t="s">
        <v>412</v>
      </c>
      <c r="B1156" s="206">
        <v>0.1</v>
      </c>
      <c r="C1156" t="s">
        <v>387</v>
      </c>
      <c r="D1156" t="s">
        <v>388</v>
      </c>
      <c r="E1156" t="s">
        <v>273</v>
      </c>
      <c r="F1156" s="195">
        <v>41620.478402777779</v>
      </c>
    </row>
    <row r="1157" spans="1:6" x14ac:dyDescent="0.35">
      <c r="A1157" s="170" t="s">
        <v>1288</v>
      </c>
      <c r="B1157" s="206">
        <v>0.02</v>
      </c>
      <c r="C1157" t="s">
        <v>1109</v>
      </c>
      <c r="D1157" t="s">
        <v>123</v>
      </c>
      <c r="E1157" t="s">
        <v>273</v>
      </c>
      <c r="F1157" s="195">
        <v>42347.501400462963</v>
      </c>
    </row>
    <row r="1158" spans="1:6" x14ac:dyDescent="0.35">
      <c r="A1158" s="170" t="s">
        <v>969</v>
      </c>
      <c r="B1158" s="206">
        <v>8.9999999999999993E-3</v>
      </c>
      <c r="C1158" t="s">
        <v>676</v>
      </c>
      <c r="D1158" t="s">
        <v>122</v>
      </c>
      <c r="E1158" t="s">
        <v>273</v>
      </c>
      <c r="F1158" s="195">
        <v>42395.573738425926</v>
      </c>
    </row>
    <row r="1159" spans="1:6" x14ac:dyDescent="0.35">
      <c r="A1159" s="170" t="s">
        <v>413</v>
      </c>
      <c r="B1159" s="206">
        <v>0.1</v>
      </c>
      <c r="C1159" t="s">
        <v>387</v>
      </c>
      <c r="D1159" t="s">
        <v>388</v>
      </c>
      <c r="E1159" t="s">
        <v>273</v>
      </c>
      <c r="F1159" s="195">
        <v>41620.478402777779</v>
      </c>
    </row>
    <row r="1160" spans="1:6" x14ac:dyDescent="0.35">
      <c r="A1160" s="170" t="s">
        <v>1853</v>
      </c>
      <c r="B1160" s="206">
        <v>0.1</v>
      </c>
      <c r="C1160" t="s">
        <v>1715</v>
      </c>
      <c r="D1160" t="s">
        <v>1854</v>
      </c>
      <c r="E1160" t="s">
        <v>273</v>
      </c>
      <c r="F1160" s="195"/>
    </row>
    <row r="1161" spans="1:6" x14ac:dyDescent="0.35">
      <c r="A1161" s="170" t="s">
        <v>670</v>
      </c>
      <c r="B1161" s="206">
        <v>0.1</v>
      </c>
      <c r="C1161" t="s">
        <v>651</v>
      </c>
      <c r="D1161" t="s">
        <v>652</v>
      </c>
      <c r="E1161" t="s">
        <v>273</v>
      </c>
      <c r="F1161" s="195">
        <v>42341.656828703701</v>
      </c>
    </row>
    <row r="1162" spans="1:6" x14ac:dyDescent="0.35">
      <c r="A1162" s="170" t="s">
        <v>1543</v>
      </c>
      <c r="B1162" s="206">
        <v>0.1</v>
      </c>
      <c r="C1162" t="s">
        <v>1459</v>
      </c>
      <c r="D1162" t="s">
        <v>1460</v>
      </c>
      <c r="E1162" t="s">
        <v>273</v>
      </c>
      <c r="F1162" s="195">
        <v>43069.636192129627</v>
      </c>
    </row>
    <row r="1163" spans="1:6" x14ac:dyDescent="0.35">
      <c r="A1163" s="170" t="s">
        <v>1413</v>
      </c>
      <c r="B1163" s="206">
        <v>0.1</v>
      </c>
      <c r="C1163" t="s">
        <v>1365</v>
      </c>
      <c r="D1163" t="s">
        <v>1366</v>
      </c>
      <c r="E1163" t="s">
        <v>273</v>
      </c>
      <c r="F1163" s="195">
        <v>43850.636631944442</v>
      </c>
    </row>
    <row r="1164" spans="1:6" x14ac:dyDescent="0.35">
      <c r="A1164" s="170" t="s">
        <v>533</v>
      </c>
      <c r="B1164" s="206">
        <v>0.1</v>
      </c>
      <c r="C1164" t="s">
        <v>477</v>
      </c>
      <c r="D1164" t="s">
        <v>478</v>
      </c>
      <c r="E1164" t="s">
        <v>273</v>
      </c>
      <c r="F1164" s="195">
        <v>41620.479398148149</v>
      </c>
    </row>
    <row r="1165" spans="1:6" x14ac:dyDescent="0.35">
      <c r="A1165" s="170" t="s">
        <v>671</v>
      </c>
      <c r="B1165" s="206">
        <v>0.1</v>
      </c>
      <c r="C1165" t="s">
        <v>651</v>
      </c>
      <c r="D1165" t="s">
        <v>652</v>
      </c>
      <c r="E1165" t="s">
        <v>273</v>
      </c>
      <c r="F1165" s="195">
        <v>42341.656828703701</v>
      </c>
    </row>
    <row r="1166" spans="1:6" x14ac:dyDescent="0.35">
      <c r="A1166" s="170" t="s">
        <v>672</v>
      </c>
      <c r="B1166" s="206">
        <v>0.1</v>
      </c>
      <c r="C1166" t="s">
        <v>651</v>
      </c>
      <c r="D1166" t="s">
        <v>652</v>
      </c>
      <c r="E1166" t="s">
        <v>273</v>
      </c>
      <c r="F1166" s="195">
        <v>42341.656828703701</v>
      </c>
    </row>
    <row r="1167" spans="1:6" x14ac:dyDescent="0.35">
      <c r="A1167" s="170" t="s">
        <v>640</v>
      </c>
      <c r="B1167" s="206">
        <v>0.1</v>
      </c>
      <c r="C1167" t="s">
        <v>536</v>
      </c>
      <c r="D1167" t="s">
        <v>537</v>
      </c>
      <c r="E1167" t="s">
        <v>273</v>
      </c>
      <c r="F1167" s="195">
        <v>41620.491724537038</v>
      </c>
    </row>
    <row r="1168" spans="1:6" x14ac:dyDescent="0.35">
      <c r="A1168" s="170" t="s">
        <v>641</v>
      </c>
      <c r="B1168" s="206">
        <v>0.1</v>
      </c>
      <c r="C1168" t="s">
        <v>536</v>
      </c>
      <c r="D1168" t="s">
        <v>537</v>
      </c>
      <c r="E1168" t="s">
        <v>273</v>
      </c>
      <c r="F1168" s="195">
        <v>41620.491724537038</v>
      </c>
    </row>
    <row r="1169" spans="1:6" x14ac:dyDescent="0.35">
      <c r="A1169" s="170" t="s">
        <v>1289</v>
      </c>
      <c r="B1169" s="206">
        <v>0.02</v>
      </c>
      <c r="C1169" t="s">
        <v>1109</v>
      </c>
      <c r="D1169" t="s">
        <v>123</v>
      </c>
      <c r="E1169" t="s">
        <v>273</v>
      </c>
      <c r="F1169" s="195">
        <v>42347.501400462963</v>
      </c>
    </row>
    <row r="1170" spans="1:6" x14ac:dyDescent="0.35">
      <c r="A1170" s="170" t="s">
        <v>673</v>
      </c>
      <c r="B1170" s="206">
        <v>0.1</v>
      </c>
      <c r="C1170" t="s">
        <v>651</v>
      </c>
      <c r="D1170" t="s">
        <v>652</v>
      </c>
      <c r="E1170" t="s">
        <v>273</v>
      </c>
      <c r="F1170" s="195">
        <v>42341.656828703701</v>
      </c>
    </row>
    <row r="1171" spans="1:6" x14ac:dyDescent="0.35">
      <c r="A1171" s="170" t="s">
        <v>1290</v>
      </c>
      <c r="B1171" s="206">
        <v>0.02</v>
      </c>
      <c r="C1171" t="s">
        <v>1109</v>
      </c>
      <c r="D1171" t="s">
        <v>123</v>
      </c>
      <c r="E1171" t="s">
        <v>273</v>
      </c>
      <c r="F1171" s="195">
        <v>42347.501400462963</v>
      </c>
    </row>
    <row r="1172" spans="1:6" x14ac:dyDescent="0.35">
      <c r="A1172" s="170" t="s">
        <v>414</v>
      </c>
      <c r="B1172" s="206">
        <v>0.1</v>
      </c>
      <c r="C1172" t="s">
        <v>387</v>
      </c>
      <c r="D1172" t="s">
        <v>388</v>
      </c>
      <c r="E1172" t="s">
        <v>273</v>
      </c>
      <c r="F1172" s="195">
        <v>41620.478402777779</v>
      </c>
    </row>
    <row r="1173" spans="1:6" x14ac:dyDescent="0.35">
      <c r="A1173" s="170" t="s">
        <v>642</v>
      </c>
      <c r="B1173" s="206">
        <v>0.1</v>
      </c>
      <c r="C1173" t="s">
        <v>536</v>
      </c>
      <c r="D1173" t="s">
        <v>537</v>
      </c>
      <c r="E1173" t="s">
        <v>273</v>
      </c>
      <c r="F1173" s="195">
        <v>41620.491724537038</v>
      </c>
    </row>
    <row r="1174" spans="1:6" x14ac:dyDescent="0.35">
      <c r="A1174" s="170" t="s">
        <v>415</v>
      </c>
      <c r="B1174" s="206">
        <v>0.1</v>
      </c>
      <c r="C1174" t="s">
        <v>387</v>
      </c>
      <c r="D1174" t="s">
        <v>388</v>
      </c>
      <c r="E1174" t="s">
        <v>273</v>
      </c>
      <c r="F1174" s="195">
        <v>41620.478402777779</v>
      </c>
    </row>
    <row r="1175" spans="1:6" x14ac:dyDescent="0.35">
      <c r="A1175" s="170" t="s">
        <v>416</v>
      </c>
      <c r="B1175" s="206">
        <v>0.1</v>
      </c>
      <c r="C1175" t="s">
        <v>387</v>
      </c>
      <c r="D1175" t="s">
        <v>388</v>
      </c>
      <c r="E1175" t="s">
        <v>273</v>
      </c>
      <c r="F1175" s="195">
        <v>41620.478402777779</v>
      </c>
    </row>
    <row r="1176" spans="1:6" x14ac:dyDescent="0.35">
      <c r="A1176" s="170" t="s">
        <v>417</v>
      </c>
      <c r="B1176" s="206">
        <v>0.1</v>
      </c>
      <c r="C1176" t="s">
        <v>387</v>
      </c>
      <c r="D1176" t="s">
        <v>388</v>
      </c>
      <c r="E1176" t="s">
        <v>273</v>
      </c>
      <c r="F1176" s="195">
        <v>41620.478402777779</v>
      </c>
    </row>
    <row r="1177" spans="1:6" x14ac:dyDescent="0.35">
      <c r="A1177" s="170" t="s">
        <v>970</v>
      </c>
      <c r="B1177" s="206">
        <v>8.9999999999999993E-3</v>
      </c>
      <c r="C1177" t="s">
        <v>676</v>
      </c>
      <c r="D1177" t="s">
        <v>122</v>
      </c>
      <c r="E1177" t="s">
        <v>273</v>
      </c>
      <c r="F1177" s="195">
        <v>42395.573738425926</v>
      </c>
    </row>
    <row r="1178" spans="1:6" x14ac:dyDescent="0.35">
      <c r="A1178" s="170" t="s">
        <v>971</v>
      </c>
      <c r="B1178" s="206">
        <v>8.9999999999999993E-3</v>
      </c>
      <c r="C1178" t="s">
        <v>676</v>
      </c>
      <c r="D1178" t="s">
        <v>122</v>
      </c>
      <c r="E1178" t="s">
        <v>273</v>
      </c>
      <c r="F1178" s="195">
        <v>42395.573738425926</v>
      </c>
    </row>
    <row r="1179" spans="1:6" x14ac:dyDescent="0.35">
      <c r="A1179" s="170" t="s">
        <v>532</v>
      </c>
      <c r="B1179" s="206">
        <v>0.1</v>
      </c>
      <c r="C1179" t="s">
        <v>477</v>
      </c>
      <c r="D1179" t="s">
        <v>478</v>
      </c>
      <c r="E1179" t="s">
        <v>273</v>
      </c>
      <c r="F1179" s="195">
        <v>41620.479398148149</v>
      </c>
    </row>
    <row r="1180" spans="1:6" x14ac:dyDescent="0.35">
      <c r="A1180" s="170" t="s">
        <v>643</v>
      </c>
      <c r="B1180" s="206">
        <v>0.1</v>
      </c>
      <c r="C1180" t="s">
        <v>536</v>
      </c>
      <c r="D1180" t="s">
        <v>537</v>
      </c>
      <c r="E1180" t="s">
        <v>273</v>
      </c>
      <c r="F1180" s="195">
        <v>41620.491724537038</v>
      </c>
    </row>
    <row r="1181" spans="1:6" x14ac:dyDescent="0.35">
      <c r="A1181" s="170" t="s">
        <v>418</v>
      </c>
      <c r="B1181" s="206">
        <v>0.1</v>
      </c>
      <c r="C1181" t="s">
        <v>387</v>
      </c>
      <c r="D1181" t="s">
        <v>388</v>
      </c>
      <c r="E1181" t="s">
        <v>273</v>
      </c>
      <c r="F1181" s="195">
        <v>41620.478402777779</v>
      </c>
    </row>
    <row r="1182" spans="1:6" x14ac:dyDescent="0.35">
      <c r="A1182" s="170" t="s">
        <v>419</v>
      </c>
      <c r="B1182" s="206">
        <v>0.1</v>
      </c>
      <c r="C1182" t="s">
        <v>387</v>
      </c>
      <c r="D1182" t="s">
        <v>388</v>
      </c>
      <c r="E1182" t="s">
        <v>273</v>
      </c>
      <c r="F1182" s="195">
        <v>41620.478402777779</v>
      </c>
    </row>
    <row r="1183" spans="1:6" x14ac:dyDescent="0.35">
      <c r="A1183" s="170" t="s">
        <v>420</v>
      </c>
      <c r="B1183" s="206">
        <v>0.1</v>
      </c>
      <c r="C1183" t="s">
        <v>387</v>
      </c>
      <c r="D1183" t="s">
        <v>388</v>
      </c>
      <c r="E1183" t="s">
        <v>273</v>
      </c>
      <c r="F1183" s="195">
        <v>41620.478402777779</v>
      </c>
    </row>
    <row r="1184" spans="1:6" x14ac:dyDescent="0.35">
      <c r="A1184" s="170" t="s">
        <v>421</v>
      </c>
      <c r="B1184" s="206">
        <v>0.1</v>
      </c>
      <c r="C1184" t="s">
        <v>387</v>
      </c>
      <c r="D1184" t="s">
        <v>388</v>
      </c>
      <c r="E1184" t="s">
        <v>273</v>
      </c>
      <c r="F1184" s="195">
        <v>41620.478402777779</v>
      </c>
    </row>
    <row r="1185" spans="1:6" x14ac:dyDescent="0.35">
      <c r="A1185" s="170" t="s">
        <v>422</v>
      </c>
      <c r="B1185" s="206">
        <v>0.1</v>
      </c>
      <c r="C1185" t="s">
        <v>387</v>
      </c>
      <c r="D1185" t="s">
        <v>388</v>
      </c>
      <c r="E1185" t="s">
        <v>273</v>
      </c>
      <c r="F1185" s="195">
        <v>41620.478402777779</v>
      </c>
    </row>
    <row r="1186" spans="1:6" x14ac:dyDescent="0.35">
      <c r="A1186" s="170" t="s">
        <v>423</v>
      </c>
      <c r="B1186" s="206">
        <v>0.1</v>
      </c>
      <c r="C1186" t="s">
        <v>387</v>
      </c>
      <c r="D1186" t="s">
        <v>388</v>
      </c>
      <c r="E1186" t="s">
        <v>273</v>
      </c>
      <c r="F1186" s="195">
        <v>41620.478402777779</v>
      </c>
    </row>
    <row r="1187" spans="1:6" x14ac:dyDescent="0.35">
      <c r="A1187" s="170" t="s">
        <v>1291</v>
      </c>
      <c r="B1187" s="206">
        <v>0.02</v>
      </c>
      <c r="C1187" t="s">
        <v>1109</v>
      </c>
      <c r="D1187" t="s">
        <v>123</v>
      </c>
      <c r="E1187" t="s">
        <v>273</v>
      </c>
      <c r="F1187" s="195">
        <v>42347.501400462963</v>
      </c>
    </row>
    <row r="1188" spans="1:6" x14ac:dyDescent="0.35">
      <c r="A1188" s="170" t="s">
        <v>424</v>
      </c>
      <c r="B1188" s="206">
        <v>0.1</v>
      </c>
      <c r="C1188" t="s">
        <v>387</v>
      </c>
      <c r="D1188" t="s">
        <v>388</v>
      </c>
      <c r="E1188" t="s">
        <v>273</v>
      </c>
      <c r="F1188" s="195">
        <v>41620.478402777779</v>
      </c>
    </row>
    <row r="1189" spans="1:6" x14ac:dyDescent="0.35">
      <c r="A1189" s="170" t="s">
        <v>425</v>
      </c>
      <c r="B1189" s="206">
        <v>0.1</v>
      </c>
      <c r="C1189" t="s">
        <v>387</v>
      </c>
      <c r="D1189" t="s">
        <v>388</v>
      </c>
      <c r="E1189" t="s">
        <v>273</v>
      </c>
      <c r="F1189" s="195">
        <v>41620.478402777779</v>
      </c>
    </row>
    <row r="1190" spans="1:6" x14ac:dyDescent="0.35">
      <c r="A1190" s="170" t="s">
        <v>1292</v>
      </c>
      <c r="B1190" s="206">
        <v>0.02</v>
      </c>
      <c r="C1190" t="s">
        <v>1109</v>
      </c>
      <c r="D1190" t="s">
        <v>123</v>
      </c>
      <c r="E1190" t="s">
        <v>273</v>
      </c>
      <c r="F1190" s="195">
        <v>42347.501400462963</v>
      </c>
    </row>
    <row r="1191" spans="1:6" x14ac:dyDescent="0.35">
      <c r="A1191" s="170" t="s">
        <v>534</v>
      </c>
      <c r="B1191" s="206">
        <v>0.1</v>
      </c>
      <c r="C1191" t="s">
        <v>477</v>
      </c>
      <c r="D1191" t="s">
        <v>478</v>
      </c>
      <c r="E1191" t="s">
        <v>273</v>
      </c>
      <c r="F1191" s="195">
        <v>41620.479398148149</v>
      </c>
    </row>
    <row r="1192" spans="1:6" x14ac:dyDescent="0.35">
      <c r="A1192" s="170" t="s">
        <v>1360</v>
      </c>
      <c r="B1192" s="206">
        <v>0.1</v>
      </c>
      <c r="C1192" t="s">
        <v>1342</v>
      </c>
      <c r="D1192" t="s">
        <v>1343</v>
      </c>
      <c r="E1192" t="s">
        <v>273</v>
      </c>
      <c r="F1192" s="195">
        <v>42719.664039351854</v>
      </c>
    </row>
    <row r="1193" spans="1:6" x14ac:dyDescent="0.35">
      <c r="A1193" s="201" t="s">
        <v>972</v>
      </c>
      <c r="B1193" s="206">
        <v>8.9999999999999993E-3</v>
      </c>
      <c r="C1193" t="s">
        <v>676</v>
      </c>
      <c r="D1193" t="s">
        <v>122</v>
      </c>
      <c r="E1193" t="s">
        <v>273</v>
      </c>
      <c r="F1193" s="195">
        <v>42395.573738425926</v>
      </c>
    </row>
    <row r="1194" spans="1:6" x14ac:dyDescent="0.35">
      <c r="A1194" s="170" t="s">
        <v>1544</v>
      </c>
      <c r="B1194" s="206">
        <v>0.1</v>
      </c>
      <c r="C1194" t="s">
        <v>1459</v>
      </c>
      <c r="D1194" t="s">
        <v>1460</v>
      </c>
      <c r="E1194" t="s">
        <v>273</v>
      </c>
      <c r="F1194" s="195">
        <v>43069.636192129627</v>
      </c>
    </row>
    <row r="1195" spans="1:6" x14ac:dyDescent="0.35">
      <c r="A1195" s="170" t="s">
        <v>1414</v>
      </c>
      <c r="B1195" s="206">
        <v>0.1</v>
      </c>
      <c r="C1195" t="s">
        <v>1365</v>
      </c>
      <c r="D1195" t="s">
        <v>1366</v>
      </c>
      <c r="E1195" t="s">
        <v>273</v>
      </c>
      <c r="F1195" s="195">
        <v>43850.636631944442</v>
      </c>
    </row>
    <row r="1196" spans="1:6" x14ac:dyDescent="0.35">
      <c r="A1196" s="170" t="s">
        <v>973</v>
      </c>
      <c r="B1196" s="206">
        <v>8.9999999999999993E-3</v>
      </c>
      <c r="C1196" t="s">
        <v>676</v>
      </c>
      <c r="D1196" t="s">
        <v>122</v>
      </c>
      <c r="E1196" t="s">
        <v>273</v>
      </c>
      <c r="F1196" s="195">
        <v>42395.573738425926</v>
      </c>
    </row>
    <row r="1197" spans="1:6" x14ac:dyDescent="0.35">
      <c r="A1197" s="170" t="s">
        <v>1587</v>
      </c>
      <c r="B1197" s="206">
        <v>0.1</v>
      </c>
      <c r="C1197" t="s">
        <v>453</v>
      </c>
      <c r="D1197" t="s">
        <v>454</v>
      </c>
      <c r="E1197" t="s">
        <v>273</v>
      </c>
      <c r="F1197" s="195">
        <v>43672.410798611112</v>
      </c>
    </row>
    <row r="1198" spans="1:6" x14ac:dyDescent="0.35">
      <c r="A1198" s="170" t="s">
        <v>283</v>
      </c>
      <c r="B1198" s="206">
        <v>0.1</v>
      </c>
      <c r="C1198" t="s">
        <v>280</v>
      </c>
      <c r="D1198" t="s">
        <v>178</v>
      </c>
      <c r="E1198" t="s">
        <v>273</v>
      </c>
      <c r="F1198" s="195">
        <v>40512.491469907407</v>
      </c>
    </row>
    <row r="1199" spans="1:6" x14ac:dyDescent="0.35">
      <c r="A1199" s="170" t="s">
        <v>284</v>
      </c>
      <c r="B1199" s="206">
        <v>0.1</v>
      </c>
      <c r="C1199" t="s">
        <v>280</v>
      </c>
      <c r="D1199" t="s">
        <v>178</v>
      </c>
      <c r="E1199" t="s">
        <v>273</v>
      </c>
      <c r="F1199" s="195">
        <v>40512.491469907407</v>
      </c>
    </row>
    <row r="1200" spans="1:6" x14ac:dyDescent="0.35">
      <c r="A1200" s="170" t="s">
        <v>285</v>
      </c>
      <c r="B1200" s="206">
        <v>0.1</v>
      </c>
      <c r="C1200" t="s">
        <v>280</v>
      </c>
      <c r="D1200" t="s">
        <v>178</v>
      </c>
      <c r="E1200" t="s">
        <v>273</v>
      </c>
      <c r="F1200" s="195">
        <v>40512.491469907407</v>
      </c>
    </row>
    <row r="1201" spans="1:6" x14ac:dyDescent="0.35">
      <c r="A1201" s="170" t="s">
        <v>1293</v>
      </c>
      <c r="B1201" s="206">
        <v>0.02</v>
      </c>
      <c r="C1201" t="s">
        <v>1109</v>
      </c>
      <c r="D1201" t="s">
        <v>123</v>
      </c>
      <c r="E1201" t="s">
        <v>273</v>
      </c>
      <c r="F1201" s="195">
        <v>42347.501400462963</v>
      </c>
    </row>
    <row r="1202" spans="1:6" x14ac:dyDescent="0.35">
      <c r="A1202" s="170" t="s">
        <v>974</v>
      </c>
      <c r="B1202" s="206">
        <v>8.9999999999999993E-3</v>
      </c>
      <c r="C1202" t="s">
        <v>676</v>
      </c>
      <c r="D1202" t="s">
        <v>122</v>
      </c>
      <c r="E1202" t="s">
        <v>273</v>
      </c>
      <c r="F1202" s="195">
        <v>42395.573738425926</v>
      </c>
    </row>
    <row r="1203" spans="1:6" x14ac:dyDescent="0.35">
      <c r="A1203" s="170" t="s">
        <v>1571</v>
      </c>
      <c r="B1203" s="206">
        <v>8.9999999999999993E-3</v>
      </c>
      <c r="C1203" t="s">
        <v>1562</v>
      </c>
      <c r="D1203" t="s">
        <v>1563</v>
      </c>
      <c r="E1203" t="s">
        <v>273</v>
      </c>
      <c r="F1203" s="195">
        <v>43069.642013888886</v>
      </c>
    </row>
    <row r="1204" spans="1:6" x14ac:dyDescent="0.35">
      <c r="A1204" s="170" t="s">
        <v>1675</v>
      </c>
      <c r="B1204" s="206">
        <v>8.9999999999999993E-3</v>
      </c>
      <c r="C1204" t="s">
        <v>676</v>
      </c>
      <c r="D1204" t="s">
        <v>122</v>
      </c>
      <c r="E1204" t="s">
        <v>273</v>
      </c>
      <c r="F1204" s="195">
        <v>42395.573738425926</v>
      </c>
    </row>
    <row r="1205" spans="1:6" x14ac:dyDescent="0.35">
      <c r="A1205" s="170" t="s">
        <v>1855</v>
      </c>
      <c r="B1205" s="206">
        <v>0.1</v>
      </c>
      <c r="C1205" t="s">
        <v>1721</v>
      </c>
      <c r="D1205" t="s">
        <v>1722</v>
      </c>
      <c r="E1205" t="s">
        <v>273</v>
      </c>
      <c r="F1205" s="195">
        <v>43787.670092592591</v>
      </c>
    </row>
    <row r="1206" spans="1:6" x14ac:dyDescent="0.35">
      <c r="A1206" s="170" t="s">
        <v>1294</v>
      </c>
      <c r="B1206" s="206">
        <v>0.02</v>
      </c>
      <c r="C1206" t="s">
        <v>1109</v>
      </c>
      <c r="D1206" t="s">
        <v>123</v>
      </c>
      <c r="E1206" t="s">
        <v>273</v>
      </c>
      <c r="F1206" s="195">
        <v>42347.501400462963</v>
      </c>
    </row>
    <row r="1207" spans="1:6" x14ac:dyDescent="0.35">
      <c r="A1207" s="170" t="s">
        <v>1683</v>
      </c>
      <c r="B1207" s="206">
        <v>0.1</v>
      </c>
      <c r="C1207" t="s">
        <v>453</v>
      </c>
      <c r="D1207" t="s">
        <v>454</v>
      </c>
      <c r="E1207" t="s">
        <v>273</v>
      </c>
      <c r="F1207" s="195">
        <v>43672.410798611112</v>
      </c>
    </row>
    <row r="1208" spans="1:6" x14ac:dyDescent="0.35">
      <c r="A1208" s="170" t="s">
        <v>470</v>
      </c>
      <c r="B1208" s="206">
        <v>0.1</v>
      </c>
      <c r="C1208" t="s">
        <v>453</v>
      </c>
      <c r="D1208" t="s">
        <v>454</v>
      </c>
      <c r="E1208" t="s">
        <v>273</v>
      </c>
      <c r="F1208" s="195">
        <v>43672.410798611112</v>
      </c>
    </row>
    <row r="1209" spans="1:6" x14ac:dyDescent="0.35">
      <c r="A1209" s="170" t="s">
        <v>1295</v>
      </c>
      <c r="B1209" s="206">
        <v>0.02</v>
      </c>
      <c r="C1209" t="s">
        <v>1109</v>
      </c>
      <c r="D1209" t="s">
        <v>123</v>
      </c>
      <c r="E1209" t="s">
        <v>273</v>
      </c>
      <c r="F1209" s="195">
        <v>42347.501400462963</v>
      </c>
    </row>
    <row r="1210" spans="1:6" x14ac:dyDescent="0.35">
      <c r="A1210" s="170" t="s">
        <v>1296</v>
      </c>
      <c r="B1210" s="206">
        <v>0.02</v>
      </c>
      <c r="C1210" t="s">
        <v>1109</v>
      </c>
      <c r="D1210" t="s">
        <v>123</v>
      </c>
      <c r="E1210" t="s">
        <v>273</v>
      </c>
      <c r="F1210" s="195">
        <v>42347.501400462963</v>
      </c>
    </row>
    <row r="1211" spans="1:6" x14ac:dyDescent="0.35">
      <c r="A1211" s="170" t="s">
        <v>1297</v>
      </c>
      <c r="B1211" s="206">
        <v>0.02</v>
      </c>
      <c r="C1211" t="s">
        <v>1109</v>
      </c>
      <c r="D1211" t="s">
        <v>123</v>
      </c>
      <c r="E1211" t="s">
        <v>273</v>
      </c>
      <c r="F1211" s="195">
        <v>42347.501400462963</v>
      </c>
    </row>
    <row r="1212" spans="1:6" x14ac:dyDescent="0.35">
      <c r="A1212" s="170" t="s">
        <v>1298</v>
      </c>
      <c r="B1212" s="206">
        <v>0.02</v>
      </c>
      <c r="C1212" t="s">
        <v>1109</v>
      </c>
      <c r="D1212" t="s">
        <v>123</v>
      </c>
      <c r="E1212" t="s">
        <v>273</v>
      </c>
      <c r="F1212" s="195">
        <v>42347.501400462963</v>
      </c>
    </row>
    <row r="1213" spans="1:6" x14ac:dyDescent="0.35">
      <c r="A1213" s="170" t="s">
        <v>1299</v>
      </c>
      <c r="B1213" s="206">
        <v>0.02</v>
      </c>
      <c r="C1213" t="s">
        <v>1109</v>
      </c>
      <c r="D1213" t="s">
        <v>123</v>
      </c>
      <c r="E1213" t="s">
        <v>273</v>
      </c>
      <c r="F1213" s="195">
        <v>42347.501400462963</v>
      </c>
    </row>
    <row r="1214" spans="1:6" x14ac:dyDescent="0.35">
      <c r="A1214" s="170" t="s">
        <v>1300</v>
      </c>
      <c r="B1214" s="206">
        <v>0.02</v>
      </c>
      <c r="C1214" t="s">
        <v>1109</v>
      </c>
      <c r="D1214" t="s">
        <v>123</v>
      </c>
      <c r="E1214" t="s">
        <v>273</v>
      </c>
      <c r="F1214" s="195">
        <v>42347.501400462963</v>
      </c>
    </row>
    <row r="1215" spans="1:6" x14ac:dyDescent="0.35">
      <c r="A1215" s="170" t="s">
        <v>1301</v>
      </c>
      <c r="B1215" s="206">
        <v>0.02</v>
      </c>
      <c r="C1215" t="s">
        <v>1109</v>
      </c>
      <c r="D1215" t="s">
        <v>123</v>
      </c>
      <c r="E1215" t="s">
        <v>273</v>
      </c>
      <c r="F1215" s="195">
        <v>42347.501400462963</v>
      </c>
    </row>
    <row r="1216" spans="1:6" x14ac:dyDescent="0.35">
      <c r="A1216" s="170" t="s">
        <v>975</v>
      </c>
      <c r="B1216" s="206">
        <v>8.9999999999999993E-3</v>
      </c>
      <c r="C1216" t="s">
        <v>676</v>
      </c>
      <c r="D1216" t="s">
        <v>122</v>
      </c>
      <c r="E1216" t="s">
        <v>273</v>
      </c>
      <c r="F1216" s="195">
        <v>42395.573738425926</v>
      </c>
    </row>
    <row r="1217" spans="1:6" x14ac:dyDescent="0.35">
      <c r="A1217" s="170" t="s">
        <v>976</v>
      </c>
      <c r="B1217" s="206">
        <v>8.9999999999999993E-3</v>
      </c>
      <c r="C1217" t="s">
        <v>676</v>
      </c>
      <c r="D1217" t="s">
        <v>122</v>
      </c>
      <c r="E1217" t="s">
        <v>273</v>
      </c>
      <c r="F1217" s="195">
        <v>42395.573738425926</v>
      </c>
    </row>
    <row r="1218" spans="1:6" x14ac:dyDescent="0.35">
      <c r="A1218" s="170" t="s">
        <v>1684</v>
      </c>
      <c r="B1218" s="206">
        <v>0.1</v>
      </c>
      <c r="C1218" t="s">
        <v>453</v>
      </c>
      <c r="D1218" t="s">
        <v>454</v>
      </c>
      <c r="E1218" t="s">
        <v>273</v>
      </c>
      <c r="F1218" s="195">
        <v>43672.410798611112</v>
      </c>
    </row>
    <row r="1219" spans="1:6" x14ac:dyDescent="0.35">
      <c r="A1219" s="170" t="s">
        <v>1678</v>
      </c>
      <c r="B1219" s="206">
        <v>0.02</v>
      </c>
      <c r="C1219" t="s">
        <v>1109</v>
      </c>
      <c r="D1219" t="s">
        <v>123</v>
      </c>
      <c r="E1219" t="s">
        <v>273</v>
      </c>
      <c r="F1219" s="195">
        <v>42347.501400462963</v>
      </c>
    </row>
    <row r="1220" spans="1:6" x14ac:dyDescent="0.35">
      <c r="A1220" s="170" t="s">
        <v>1302</v>
      </c>
      <c r="B1220" s="206">
        <v>0.02</v>
      </c>
      <c r="C1220" t="s">
        <v>1109</v>
      </c>
      <c r="D1220" t="s">
        <v>123</v>
      </c>
      <c r="E1220" t="s">
        <v>273</v>
      </c>
      <c r="F1220" s="195">
        <v>42347.501400462963</v>
      </c>
    </row>
    <row r="1221" spans="1:6" x14ac:dyDescent="0.35">
      <c r="A1221" s="170" t="s">
        <v>977</v>
      </c>
      <c r="B1221" s="206">
        <v>8.9999999999999993E-3</v>
      </c>
      <c r="C1221" t="s">
        <v>676</v>
      </c>
      <c r="D1221" t="s">
        <v>122</v>
      </c>
      <c r="E1221" t="s">
        <v>273</v>
      </c>
      <c r="F1221" s="195">
        <v>42395.573738425926</v>
      </c>
    </row>
    <row r="1222" spans="1:6" x14ac:dyDescent="0.35">
      <c r="A1222" s="170" t="s">
        <v>471</v>
      </c>
      <c r="B1222" s="206">
        <v>0.1</v>
      </c>
      <c r="C1222" t="s">
        <v>453</v>
      </c>
      <c r="D1222" t="s">
        <v>454</v>
      </c>
      <c r="E1222" t="s">
        <v>273</v>
      </c>
      <c r="F1222" s="195">
        <v>43672.410798611112</v>
      </c>
    </row>
    <row r="1223" spans="1:6" x14ac:dyDescent="0.35">
      <c r="A1223" s="170" t="s">
        <v>472</v>
      </c>
      <c r="B1223" s="206">
        <v>0.1</v>
      </c>
      <c r="C1223" t="s">
        <v>453</v>
      </c>
      <c r="D1223" t="s">
        <v>454</v>
      </c>
      <c r="E1223" t="s">
        <v>273</v>
      </c>
      <c r="F1223" s="195">
        <v>43672.410798611112</v>
      </c>
    </row>
    <row r="1224" spans="1:6" x14ac:dyDescent="0.35">
      <c r="A1224" s="170" t="s">
        <v>1685</v>
      </c>
      <c r="B1224" s="206">
        <v>0.1</v>
      </c>
      <c r="C1224" t="s">
        <v>453</v>
      </c>
      <c r="D1224" t="s">
        <v>454</v>
      </c>
      <c r="E1224" t="s">
        <v>273</v>
      </c>
      <c r="F1224" s="195">
        <v>43672.410798611112</v>
      </c>
    </row>
    <row r="1225" spans="1:6" x14ac:dyDescent="0.35">
      <c r="A1225" s="170" t="s">
        <v>1686</v>
      </c>
      <c r="B1225" s="206">
        <v>0.1</v>
      </c>
      <c r="C1225" t="s">
        <v>453</v>
      </c>
      <c r="D1225" t="s">
        <v>454</v>
      </c>
      <c r="E1225" t="s">
        <v>273</v>
      </c>
      <c r="F1225" s="195">
        <v>43672.410798611112</v>
      </c>
    </row>
    <row r="1226" spans="1:6" x14ac:dyDescent="0.35">
      <c r="A1226" s="170" t="s">
        <v>1679</v>
      </c>
      <c r="B1226" s="206">
        <v>0.02</v>
      </c>
      <c r="C1226" t="s">
        <v>1109</v>
      </c>
      <c r="D1226" t="s">
        <v>123</v>
      </c>
      <c r="E1226" t="s">
        <v>273</v>
      </c>
      <c r="F1226" s="195">
        <v>42347.501400462963</v>
      </c>
    </row>
    <row r="1227" spans="1:6" x14ac:dyDescent="0.35">
      <c r="A1227" s="170" t="s">
        <v>473</v>
      </c>
      <c r="B1227" s="206">
        <v>0.1</v>
      </c>
      <c r="C1227" t="s">
        <v>453</v>
      </c>
      <c r="D1227" t="s">
        <v>454</v>
      </c>
      <c r="E1227" t="s">
        <v>273</v>
      </c>
      <c r="F1227" s="195">
        <v>43672.410798611112</v>
      </c>
    </row>
    <row r="1228" spans="1:6" x14ac:dyDescent="0.35">
      <c r="A1228" s="170" t="s">
        <v>372</v>
      </c>
      <c r="B1228" s="206">
        <v>0.01</v>
      </c>
      <c r="C1228" t="s">
        <v>291</v>
      </c>
      <c r="D1228" t="s">
        <v>121</v>
      </c>
      <c r="E1228" t="s">
        <v>273</v>
      </c>
      <c r="F1228" s="195">
        <v>43451.690671296295</v>
      </c>
    </row>
    <row r="1229" spans="1:6" x14ac:dyDescent="0.35">
      <c r="A1229" s="170" t="s">
        <v>1303</v>
      </c>
      <c r="B1229" s="206">
        <v>0.02</v>
      </c>
      <c r="C1229" t="s">
        <v>1109</v>
      </c>
      <c r="D1229" t="s">
        <v>123</v>
      </c>
      <c r="E1229" t="s">
        <v>273</v>
      </c>
      <c r="F1229" s="195">
        <v>42347.501400462963</v>
      </c>
    </row>
    <row r="1230" spans="1:6" x14ac:dyDescent="0.35">
      <c r="A1230" s="170" t="s">
        <v>373</v>
      </c>
      <c r="B1230" s="206">
        <v>0.01</v>
      </c>
      <c r="C1230" t="s">
        <v>291</v>
      </c>
      <c r="D1230" t="s">
        <v>121</v>
      </c>
      <c r="E1230" t="s">
        <v>273</v>
      </c>
      <c r="F1230" s="195">
        <v>43451.690671296295</v>
      </c>
    </row>
    <row r="1231" spans="1:6" x14ac:dyDescent="0.35">
      <c r="A1231" s="170" t="s">
        <v>374</v>
      </c>
      <c r="B1231" s="206">
        <v>0.01</v>
      </c>
      <c r="C1231" t="s">
        <v>291</v>
      </c>
      <c r="D1231" t="s">
        <v>121</v>
      </c>
      <c r="E1231" t="s">
        <v>273</v>
      </c>
      <c r="F1231" s="195">
        <v>43451.690671296295</v>
      </c>
    </row>
    <row r="1232" spans="1:6" x14ac:dyDescent="0.35">
      <c r="A1232" s="170" t="s">
        <v>375</v>
      </c>
      <c r="B1232" s="206">
        <v>0.01</v>
      </c>
      <c r="C1232" t="s">
        <v>291</v>
      </c>
      <c r="D1232" t="s">
        <v>121</v>
      </c>
      <c r="E1232" t="s">
        <v>273</v>
      </c>
      <c r="F1232" s="195">
        <v>43451.690671296295</v>
      </c>
    </row>
    <row r="1233" spans="1:6" x14ac:dyDescent="0.35">
      <c r="A1233" s="170" t="s">
        <v>376</v>
      </c>
      <c r="B1233" s="206">
        <v>0.01</v>
      </c>
      <c r="C1233" t="s">
        <v>291</v>
      </c>
      <c r="D1233" t="s">
        <v>121</v>
      </c>
      <c r="E1233" t="s">
        <v>273</v>
      </c>
      <c r="F1233" s="195">
        <v>43451.690671296295</v>
      </c>
    </row>
    <row r="1234" spans="1:6" x14ac:dyDescent="0.35">
      <c r="A1234" s="170" t="s">
        <v>377</v>
      </c>
      <c r="B1234" s="206">
        <v>0.01</v>
      </c>
      <c r="C1234" t="s">
        <v>291</v>
      </c>
      <c r="D1234" t="s">
        <v>121</v>
      </c>
      <c r="E1234" t="s">
        <v>273</v>
      </c>
      <c r="F1234" s="195">
        <v>43451.690671296295</v>
      </c>
    </row>
    <row r="1235" spans="1:6" x14ac:dyDescent="0.35">
      <c r="A1235" s="170" t="s">
        <v>378</v>
      </c>
      <c r="B1235" s="206">
        <v>0.01</v>
      </c>
      <c r="C1235" t="s">
        <v>291</v>
      </c>
      <c r="D1235" t="s">
        <v>121</v>
      </c>
      <c r="E1235" t="s">
        <v>273</v>
      </c>
      <c r="F1235" s="195">
        <v>43451.690671296295</v>
      </c>
    </row>
    <row r="1236" spans="1:6" x14ac:dyDescent="0.35">
      <c r="A1236" s="170" t="s">
        <v>379</v>
      </c>
      <c r="B1236" s="206">
        <v>0.01</v>
      </c>
      <c r="C1236" t="s">
        <v>291</v>
      </c>
      <c r="D1236" t="s">
        <v>121</v>
      </c>
      <c r="E1236" t="s">
        <v>273</v>
      </c>
      <c r="F1236" s="195">
        <v>43451.690671296295</v>
      </c>
    </row>
    <row r="1237" spans="1:6" x14ac:dyDescent="0.35">
      <c r="A1237" s="170" t="s">
        <v>1415</v>
      </c>
      <c r="B1237" s="206">
        <v>0.1</v>
      </c>
      <c r="C1237" t="s">
        <v>1365</v>
      </c>
      <c r="D1237" t="s">
        <v>1366</v>
      </c>
      <c r="E1237" t="s">
        <v>273</v>
      </c>
      <c r="F1237" s="195">
        <v>43850.636631944442</v>
      </c>
    </row>
    <row r="1238" spans="1:6" x14ac:dyDescent="0.35">
      <c r="A1238" s="170" t="s">
        <v>644</v>
      </c>
      <c r="B1238" s="206">
        <v>0.1</v>
      </c>
      <c r="C1238" t="s">
        <v>536</v>
      </c>
      <c r="D1238" t="s">
        <v>537</v>
      </c>
      <c r="E1238" t="s">
        <v>273</v>
      </c>
      <c r="F1238" s="195">
        <v>41620.491724537038</v>
      </c>
    </row>
    <row r="1239" spans="1:6" x14ac:dyDescent="0.35">
      <c r="A1239" s="170" t="s">
        <v>978</v>
      </c>
      <c r="B1239" s="206">
        <v>8.9999999999999993E-3</v>
      </c>
      <c r="C1239" t="s">
        <v>676</v>
      </c>
      <c r="D1239" t="s">
        <v>122</v>
      </c>
      <c r="E1239" t="s">
        <v>273</v>
      </c>
      <c r="F1239" s="195">
        <v>42395.573738425926</v>
      </c>
    </row>
    <row r="1240" spans="1:6" x14ac:dyDescent="0.35">
      <c r="A1240" s="170" t="s">
        <v>1856</v>
      </c>
      <c r="B1240" s="206">
        <v>0.1</v>
      </c>
      <c r="C1240" t="s">
        <v>1706</v>
      </c>
      <c r="D1240" t="s">
        <v>1707</v>
      </c>
      <c r="E1240" t="s">
        <v>273</v>
      </c>
      <c r="F1240" s="195">
        <v>43664.69363425926</v>
      </c>
    </row>
    <row r="1241" spans="1:6" x14ac:dyDescent="0.35">
      <c r="A1241" s="170" t="s">
        <v>979</v>
      </c>
      <c r="B1241" s="206">
        <v>8.9999999999999993E-3</v>
      </c>
      <c r="C1241" t="s">
        <v>676</v>
      </c>
      <c r="D1241" t="s">
        <v>122</v>
      </c>
      <c r="E1241" t="s">
        <v>273</v>
      </c>
      <c r="F1241" s="195">
        <v>42395.573738425926</v>
      </c>
    </row>
    <row r="1242" spans="1:6" x14ac:dyDescent="0.35">
      <c r="A1242" s="170" t="s">
        <v>980</v>
      </c>
      <c r="B1242" s="206">
        <v>8.9999999999999993E-3</v>
      </c>
      <c r="C1242" t="s">
        <v>676</v>
      </c>
      <c r="D1242" t="s">
        <v>122</v>
      </c>
      <c r="E1242" t="s">
        <v>273</v>
      </c>
      <c r="F1242" s="195">
        <v>42395.573738425926</v>
      </c>
    </row>
    <row r="1243" spans="1:6" x14ac:dyDescent="0.35">
      <c r="A1243" s="170" t="s">
        <v>645</v>
      </c>
      <c r="B1243" s="206">
        <v>0.1</v>
      </c>
      <c r="C1243" t="s">
        <v>536</v>
      </c>
      <c r="D1243" t="s">
        <v>537</v>
      </c>
      <c r="E1243" t="s">
        <v>273</v>
      </c>
      <c r="F1243" s="195">
        <v>41620.491724537038</v>
      </c>
    </row>
    <row r="1244" spans="1:6" x14ac:dyDescent="0.35">
      <c r="A1244" s="170" t="s">
        <v>1416</v>
      </c>
      <c r="B1244" s="206">
        <v>0.1</v>
      </c>
      <c r="C1244" t="s">
        <v>1365</v>
      </c>
      <c r="D1244" t="s">
        <v>1366</v>
      </c>
      <c r="E1244" t="s">
        <v>273</v>
      </c>
      <c r="F1244" s="195">
        <v>43850.636631944442</v>
      </c>
    </row>
    <row r="1245" spans="1:6" x14ac:dyDescent="0.35">
      <c r="A1245" s="170" t="s">
        <v>451</v>
      </c>
      <c r="B1245" s="206">
        <v>0.1</v>
      </c>
      <c r="C1245" t="s">
        <v>427</v>
      </c>
      <c r="D1245" t="s">
        <v>428</v>
      </c>
      <c r="E1245" t="s">
        <v>273</v>
      </c>
      <c r="F1245" s="195">
        <v>41241.558842592596</v>
      </c>
    </row>
    <row r="1246" spans="1:6" x14ac:dyDescent="0.35">
      <c r="A1246" s="170" t="s">
        <v>981</v>
      </c>
      <c r="B1246" s="206">
        <v>8.9999999999999993E-3</v>
      </c>
      <c r="C1246" t="s">
        <v>676</v>
      </c>
      <c r="D1246" t="s">
        <v>122</v>
      </c>
      <c r="E1246" t="s">
        <v>273</v>
      </c>
      <c r="F1246" s="195">
        <v>42395.573738425926</v>
      </c>
    </row>
    <row r="1247" spans="1:6" x14ac:dyDescent="0.35">
      <c r="A1247" s="170" t="s">
        <v>1857</v>
      </c>
      <c r="B1247" s="206">
        <v>0.1</v>
      </c>
      <c r="C1247" t="s">
        <v>1706</v>
      </c>
      <c r="D1247" t="s">
        <v>1707</v>
      </c>
      <c r="E1247" t="s">
        <v>273</v>
      </c>
      <c r="F1247" s="195">
        <v>43664.69363425926</v>
      </c>
    </row>
    <row r="1248" spans="1:6" x14ac:dyDescent="0.35">
      <c r="A1248" s="170" t="s">
        <v>1361</v>
      </c>
      <c r="B1248" s="206">
        <v>0.1</v>
      </c>
      <c r="C1248" t="s">
        <v>1342</v>
      </c>
      <c r="D1248" t="s">
        <v>1343</v>
      </c>
      <c r="E1248" t="s">
        <v>273</v>
      </c>
      <c r="F1248" s="195">
        <v>42719.664039351854</v>
      </c>
    </row>
    <row r="1249" spans="1:6" x14ac:dyDescent="0.35">
      <c r="A1249" s="170" t="s">
        <v>1680</v>
      </c>
      <c r="B1249" s="206">
        <v>0.02</v>
      </c>
      <c r="C1249" t="s">
        <v>1109</v>
      </c>
      <c r="D1249" t="s">
        <v>123</v>
      </c>
      <c r="E1249" t="s">
        <v>273</v>
      </c>
      <c r="F1249" s="195">
        <v>42347.501400462963</v>
      </c>
    </row>
    <row r="1250" spans="1:6" x14ac:dyDescent="0.35">
      <c r="A1250" s="170" t="s">
        <v>1417</v>
      </c>
      <c r="B1250" s="206">
        <v>0.1</v>
      </c>
      <c r="C1250" t="s">
        <v>1365</v>
      </c>
      <c r="D1250" t="s">
        <v>1366</v>
      </c>
      <c r="E1250" t="s">
        <v>273</v>
      </c>
      <c r="F1250" s="195">
        <v>43850.636631944442</v>
      </c>
    </row>
    <row r="1251" spans="1:6" x14ac:dyDescent="0.35">
      <c r="A1251" s="170" t="s">
        <v>1681</v>
      </c>
      <c r="B1251" s="206">
        <v>0.01</v>
      </c>
      <c r="C1251" t="s">
        <v>291</v>
      </c>
      <c r="D1251" t="s">
        <v>121</v>
      </c>
      <c r="E1251" t="s">
        <v>273</v>
      </c>
      <c r="F1251" s="195">
        <v>43451.690671296295</v>
      </c>
    </row>
    <row r="1252" spans="1:6" x14ac:dyDescent="0.35">
      <c r="A1252" s="170" t="s">
        <v>982</v>
      </c>
      <c r="B1252" s="206">
        <v>8.9999999999999993E-3</v>
      </c>
      <c r="C1252" t="s">
        <v>676</v>
      </c>
      <c r="D1252" t="s">
        <v>122</v>
      </c>
      <c r="E1252" t="s">
        <v>273</v>
      </c>
      <c r="F1252" s="195">
        <v>42395.573738425926</v>
      </c>
    </row>
    <row r="1253" spans="1:6" x14ac:dyDescent="0.35">
      <c r="A1253" s="170" t="s">
        <v>1545</v>
      </c>
      <c r="B1253" s="206">
        <v>0.1</v>
      </c>
      <c r="C1253" t="s">
        <v>1459</v>
      </c>
      <c r="D1253" t="s">
        <v>1460</v>
      </c>
      <c r="E1253" t="s">
        <v>273</v>
      </c>
      <c r="F1253" s="195">
        <v>43069.636192129627</v>
      </c>
    </row>
    <row r="1254" spans="1:6" x14ac:dyDescent="0.35">
      <c r="A1254" s="170" t="s">
        <v>646</v>
      </c>
      <c r="B1254" s="206">
        <v>0.1</v>
      </c>
      <c r="C1254" t="s">
        <v>536</v>
      </c>
      <c r="D1254" t="s">
        <v>537</v>
      </c>
      <c r="E1254" t="s">
        <v>273</v>
      </c>
      <c r="F1254" s="195">
        <v>41620.491724537038</v>
      </c>
    </row>
    <row r="1255" spans="1:6" x14ac:dyDescent="0.35">
      <c r="A1255" s="170" t="s">
        <v>674</v>
      </c>
      <c r="B1255" s="206">
        <v>0.1</v>
      </c>
      <c r="C1255" t="s">
        <v>651</v>
      </c>
      <c r="D1255" t="s">
        <v>652</v>
      </c>
      <c r="E1255" t="s">
        <v>273</v>
      </c>
      <c r="F1255" s="195">
        <v>42341.656828703701</v>
      </c>
    </row>
    <row r="1256" spans="1:6" x14ac:dyDescent="0.35">
      <c r="A1256" s="170" t="s">
        <v>647</v>
      </c>
      <c r="B1256" s="206">
        <v>0.1</v>
      </c>
      <c r="C1256" t="s">
        <v>536</v>
      </c>
      <c r="D1256" t="s">
        <v>537</v>
      </c>
      <c r="E1256" t="s">
        <v>273</v>
      </c>
      <c r="F1256" s="195">
        <v>41620.491724537038</v>
      </c>
    </row>
    <row r="1257" spans="1:6" x14ac:dyDescent="0.35">
      <c r="A1257" s="170" t="s">
        <v>1418</v>
      </c>
      <c r="B1257" s="206">
        <v>0.1</v>
      </c>
      <c r="C1257" t="s">
        <v>1365</v>
      </c>
      <c r="D1257" t="s">
        <v>1366</v>
      </c>
      <c r="E1257" t="s">
        <v>273</v>
      </c>
      <c r="F1257" s="195">
        <v>43850.636631944442</v>
      </c>
    </row>
    <row r="1258" spans="1:6" x14ac:dyDescent="0.35">
      <c r="A1258" s="170" t="s">
        <v>985</v>
      </c>
      <c r="B1258" s="206">
        <v>8.9999999999999993E-3</v>
      </c>
      <c r="C1258" t="s">
        <v>676</v>
      </c>
      <c r="D1258" t="s">
        <v>122</v>
      </c>
      <c r="E1258" t="s">
        <v>273</v>
      </c>
      <c r="F1258" s="195">
        <v>42395.573738425926</v>
      </c>
    </row>
    <row r="1259" spans="1:6" x14ac:dyDescent="0.35">
      <c r="A1259" s="170" t="s">
        <v>983</v>
      </c>
      <c r="B1259" s="206">
        <v>8.9999999999999993E-3</v>
      </c>
      <c r="C1259" t="s">
        <v>676</v>
      </c>
      <c r="D1259" t="s">
        <v>122</v>
      </c>
      <c r="E1259" t="s">
        <v>273</v>
      </c>
      <c r="F1259" s="195">
        <v>42395.573738425926</v>
      </c>
    </row>
    <row r="1260" spans="1:6" x14ac:dyDescent="0.35">
      <c r="A1260" s="170" t="s">
        <v>984</v>
      </c>
      <c r="B1260" s="206">
        <v>8.9999999999999993E-3</v>
      </c>
      <c r="C1260" t="s">
        <v>676</v>
      </c>
      <c r="D1260" t="s">
        <v>122</v>
      </c>
      <c r="E1260" t="s">
        <v>273</v>
      </c>
      <c r="F1260" s="195">
        <v>42395.573738425926</v>
      </c>
    </row>
    <row r="1261" spans="1:6" x14ac:dyDescent="0.35">
      <c r="A1261" s="170" t="s">
        <v>986</v>
      </c>
      <c r="B1261" s="206">
        <v>8.9999999999999993E-3</v>
      </c>
      <c r="C1261" t="s">
        <v>676</v>
      </c>
      <c r="D1261" t="s">
        <v>122</v>
      </c>
      <c r="E1261" t="s">
        <v>273</v>
      </c>
      <c r="F1261" s="195">
        <v>42395.573738425926</v>
      </c>
    </row>
    <row r="1262" spans="1:6" x14ac:dyDescent="0.35">
      <c r="A1262" s="170" t="s">
        <v>987</v>
      </c>
      <c r="B1262" s="206">
        <v>8.9999999999999993E-3</v>
      </c>
      <c r="C1262" t="s">
        <v>676</v>
      </c>
      <c r="D1262" t="s">
        <v>122</v>
      </c>
      <c r="E1262" t="s">
        <v>273</v>
      </c>
      <c r="F1262" s="195">
        <v>42395.573738425926</v>
      </c>
    </row>
    <row r="1263" spans="1:6" x14ac:dyDescent="0.35">
      <c r="A1263" s="170" t="s">
        <v>648</v>
      </c>
      <c r="B1263" s="206">
        <v>0.1</v>
      </c>
      <c r="C1263" t="s">
        <v>536</v>
      </c>
      <c r="D1263" t="s">
        <v>537</v>
      </c>
      <c r="E1263" t="s">
        <v>273</v>
      </c>
      <c r="F1263" s="195">
        <v>41620.491724537038</v>
      </c>
    </row>
    <row r="1264" spans="1:6" x14ac:dyDescent="0.35">
      <c r="A1264" s="170" t="s">
        <v>649</v>
      </c>
      <c r="B1264" s="206">
        <v>0.1</v>
      </c>
      <c r="C1264" t="s">
        <v>536</v>
      </c>
      <c r="D1264" t="s">
        <v>537</v>
      </c>
      <c r="E1264" t="s">
        <v>273</v>
      </c>
      <c r="F1264" s="195">
        <v>41620.491724537038</v>
      </c>
    </row>
    <row r="1265" spans="1:6" x14ac:dyDescent="0.35">
      <c r="A1265" s="170" t="s">
        <v>988</v>
      </c>
      <c r="B1265" s="206">
        <v>8.9999999999999993E-3</v>
      </c>
      <c r="C1265" t="s">
        <v>676</v>
      </c>
      <c r="D1265" t="s">
        <v>122</v>
      </c>
      <c r="E1265" t="s">
        <v>273</v>
      </c>
      <c r="F1265" s="195">
        <v>42395.573738425926</v>
      </c>
    </row>
    <row r="1266" spans="1:6" x14ac:dyDescent="0.35">
      <c r="A1266" s="170" t="s">
        <v>1858</v>
      </c>
      <c r="B1266" s="206">
        <v>0.1</v>
      </c>
      <c r="C1266" t="s">
        <v>1706</v>
      </c>
      <c r="D1266" t="s">
        <v>1707</v>
      </c>
      <c r="E1266" t="s">
        <v>273</v>
      </c>
      <c r="F1266" s="195">
        <v>43664.69363425926</v>
      </c>
    </row>
    <row r="1267" spans="1:6" x14ac:dyDescent="0.35">
      <c r="A1267" s="170" t="s">
        <v>1859</v>
      </c>
      <c r="B1267" s="206">
        <v>0.1</v>
      </c>
      <c r="C1267" t="s">
        <v>1706</v>
      </c>
      <c r="D1267" t="s">
        <v>1707</v>
      </c>
      <c r="E1267" t="s">
        <v>273</v>
      </c>
      <c r="F1267" s="195">
        <v>43664.69363425926</v>
      </c>
    </row>
    <row r="1268" spans="1:6" x14ac:dyDescent="0.35">
      <c r="A1268" s="170" t="s">
        <v>989</v>
      </c>
      <c r="B1268" s="206">
        <v>8.9999999999999993E-3</v>
      </c>
      <c r="C1268" t="s">
        <v>676</v>
      </c>
      <c r="D1268" t="s">
        <v>122</v>
      </c>
      <c r="E1268" t="s">
        <v>273</v>
      </c>
      <c r="F1268" s="195">
        <v>42395.573738425926</v>
      </c>
    </row>
    <row r="1269" spans="1:6" x14ac:dyDescent="0.35">
      <c r="A1269" s="170" t="s">
        <v>990</v>
      </c>
      <c r="B1269" s="206">
        <v>8.9999999999999993E-3</v>
      </c>
      <c r="C1269" t="s">
        <v>676</v>
      </c>
      <c r="D1269" t="s">
        <v>122</v>
      </c>
      <c r="E1269" t="s">
        <v>273</v>
      </c>
      <c r="F1269" s="195">
        <v>42395.573738425926</v>
      </c>
    </row>
    <row r="1270" spans="1:6" x14ac:dyDescent="0.35">
      <c r="A1270" s="170" t="s">
        <v>991</v>
      </c>
      <c r="B1270" s="206">
        <v>8.9999999999999993E-3</v>
      </c>
      <c r="C1270" t="s">
        <v>676</v>
      </c>
      <c r="D1270" t="s">
        <v>122</v>
      </c>
      <c r="E1270" t="s">
        <v>273</v>
      </c>
      <c r="F1270" s="195">
        <v>42395.573738425926</v>
      </c>
    </row>
    <row r="1271" spans="1:6" x14ac:dyDescent="0.35">
      <c r="A1271" s="170" t="s">
        <v>1419</v>
      </c>
      <c r="B1271" s="206">
        <v>0.1</v>
      </c>
      <c r="C1271" t="s">
        <v>1365</v>
      </c>
      <c r="D1271" t="s">
        <v>1366</v>
      </c>
      <c r="E1271" t="s">
        <v>273</v>
      </c>
      <c r="F1271" s="195">
        <v>43850.636631944442</v>
      </c>
    </row>
    <row r="1272" spans="1:6" x14ac:dyDescent="0.35">
      <c r="A1272" s="170" t="s">
        <v>1420</v>
      </c>
      <c r="B1272" s="206">
        <v>0.1</v>
      </c>
      <c r="C1272" t="s">
        <v>1365</v>
      </c>
      <c r="D1272" t="s">
        <v>1366</v>
      </c>
      <c r="E1272" t="s">
        <v>273</v>
      </c>
      <c r="F1272" s="195">
        <v>43850.636631944442</v>
      </c>
    </row>
    <row r="1273" spans="1:6" x14ac:dyDescent="0.35">
      <c r="A1273" s="170" t="s">
        <v>1304</v>
      </c>
      <c r="B1273" s="206">
        <v>0.02</v>
      </c>
      <c r="C1273" t="s">
        <v>1109</v>
      </c>
      <c r="D1273" t="s">
        <v>123</v>
      </c>
      <c r="E1273" t="s">
        <v>273</v>
      </c>
      <c r="F1273" s="195">
        <v>42347.501400462963</v>
      </c>
    </row>
    <row r="1274" spans="1:6" x14ac:dyDescent="0.35">
      <c r="A1274" s="170" t="s">
        <v>1860</v>
      </c>
      <c r="B1274" s="206">
        <v>0.1</v>
      </c>
      <c r="C1274" t="s">
        <v>1706</v>
      </c>
      <c r="D1274" t="s">
        <v>1707</v>
      </c>
      <c r="E1274" t="s">
        <v>273</v>
      </c>
      <c r="F1274" s="195">
        <v>43664.69363425926</v>
      </c>
    </row>
    <row r="1275" spans="1:6" x14ac:dyDescent="0.35">
      <c r="A1275" s="170" t="s">
        <v>992</v>
      </c>
      <c r="B1275" s="206">
        <v>8.9999999999999993E-3</v>
      </c>
      <c r="C1275" t="s">
        <v>676</v>
      </c>
      <c r="D1275" t="s">
        <v>122</v>
      </c>
      <c r="E1275" t="s">
        <v>273</v>
      </c>
      <c r="F1275" s="195">
        <v>42395.573738425926</v>
      </c>
    </row>
    <row r="1276" spans="1:6" x14ac:dyDescent="0.35">
      <c r="A1276" s="170" t="s">
        <v>993</v>
      </c>
      <c r="B1276" s="206">
        <v>8.9999999999999993E-3</v>
      </c>
      <c r="C1276" t="s">
        <v>676</v>
      </c>
      <c r="D1276" t="s">
        <v>122</v>
      </c>
      <c r="E1276" t="s">
        <v>273</v>
      </c>
      <c r="F1276" s="195">
        <v>42395.573738425926</v>
      </c>
    </row>
    <row r="1277" spans="1:6" x14ac:dyDescent="0.35">
      <c r="A1277" s="170" t="s">
        <v>994</v>
      </c>
      <c r="B1277" s="206">
        <v>8.9999999999999993E-3</v>
      </c>
      <c r="C1277" t="s">
        <v>676</v>
      </c>
      <c r="D1277" t="s">
        <v>122</v>
      </c>
      <c r="E1277" t="s">
        <v>273</v>
      </c>
      <c r="F1277" s="195">
        <v>42395.573738425926</v>
      </c>
    </row>
    <row r="1278" spans="1:6" x14ac:dyDescent="0.35">
      <c r="A1278" s="170" t="s">
        <v>1421</v>
      </c>
      <c r="B1278" s="206">
        <v>0.1</v>
      </c>
      <c r="C1278" t="s">
        <v>1365</v>
      </c>
      <c r="D1278" t="s">
        <v>1366</v>
      </c>
      <c r="E1278" t="s">
        <v>273</v>
      </c>
      <c r="F1278" s="195">
        <v>43850.636631944442</v>
      </c>
    </row>
    <row r="1279" spans="1:6" x14ac:dyDescent="0.35">
      <c r="A1279" s="170" t="s">
        <v>995</v>
      </c>
      <c r="B1279" s="206">
        <v>8.9999999999999993E-3</v>
      </c>
      <c r="C1279" t="s">
        <v>676</v>
      </c>
      <c r="D1279" t="s">
        <v>122</v>
      </c>
      <c r="E1279" t="s">
        <v>273</v>
      </c>
      <c r="F1279" s="195">
        <v>42395.573738425926</v>
      </c>
    </row>
    <row r="1280" spans="1:6" x14ac:dyDescent="0.35">
      <c r="A1280" s="170" t="s">
        <v>1861</v>
      </c>
      <c r="B1280" s="206">
        <v>0.1</v>
      </c>
      <c r="C1280" t="s">
        <v>1721</v>
      </c>
      <c r="D1280" t="s">
        <v>1722</v>
      </c>
      <c r="E1280" t="s">
        <v>273</v>
      </c>
      <c r="F1280" s="195">
        <v>43787.670092592591</v>
      </c>
    </row>
    <row r="1281" spans="1:6" x14ac:dyDescent="0.35">
      <c r="A1281" s="170" t="s">
        <v>1862</v>
      </c>
      <c r="B1281" s="206">
        <v>0.1</v>
      </c>
      <c r="C1281" t="s">
        <v>1721</v>
      </c>
      <c r="D1281" t="s">
        <v>1722</v>
      </c>
      <c r="E1281" t="s">
        <v>273</v>
      </c>
      <c r="F1281" s="195">
        <v>43787.670092592591</v>
      </c>
    </row>
    <row r="1282" spans="1:6" x14ac:dyDescent="0.35">
      <c r="A1282" s="170" t="s">
        <v>1456</v>
      </c>
      <c r="B1282" s="206">
        <v>0.1</v>
      </c>
      <c r="C1282" t="s">
        <v>1452</v>
      </c>
      <c r="D1282" t="s">
        <v>1453</v>
      </c>
      <c r="E1282" t="s">
        <v>273</v>
      </c>
      <c r="F1282" s="195">
        <v>42341.684641203705</v>
      </c>
    </row>
    <row r="1283" spans="1:6" x14ac:dyDescent="0.35">
      <c r="A1283" s="170" t="s">
        <v>1863</v>
      </c>
      <c r="B1283" s="206">
        <v>0.1</v>
      </c>
      <c r="C1283" t="s">
        <v>1721</v>
      </c>
      <c r="D1283" t="s">
        <v>1722</v>
      </c>
      <c r="E1283" t="s">
        <v>273</v>
      </c>
      <c r="F1283" s="195">
        <v>43787.670092592591</v>
      </c>
    </row>
    <row r="1284" spans="1:6" x14ac:dyDescent="0.35">
      <c r="A1284" s="170" t="s">
        <v>1864</v>
      </c>
      <c r="B1284" s="206">
        <v>0.1</v>
      </c>
      <c r="C1284" t="s">
        <v>1721</v>
      </c>
      <c r="D1284" t="s">
        <v>1722</v>
      </c>
      <c r="E1284" t="s">
        <v>273</v>
      </c>
      <c r="F1284" s="195">
        <v>43787.670092592591</v>
      </c>
    </row>
    <row r="1285" spans="1:6" x14ac:dyDescent="0.35">
      <c r="A1285" s="170" t="s">
        <v>996</v>
      </c>
      <c r="B1285" s="206">
        <v>8.9999999999999993E-3</v>
      </c>
      <c r="C1285" t="s">
        <v>676</v>
      </c>
      <c r="D1285" t="s">
        <v>122</v>
      </c>
      <c r="E1285" t="s">
        <v>273</v>
      </c>
      <c r="F1285">
        <v>42395.573738425926</v>
      </c>
    </row>
    <row r="1286" spans="1:6" x14ac:dyDescent="0.35">
      <c r="A1286" s="170" t="s">
        <v>997</v>
      </c>
      <c r="B1286" s="206">
        <v>8.9999999999999993E-3</v>
      </c>
      <c r="C1286" t="s">
        <v>676</v>
      </c>
      <c r="D1286" t="s">
        <v>122</v>
      </c>
      <c r="E1286" t="s">
        <v>273</v>
      </c>
      <c r="F1286">
        <v>42395.573738425926</v>
      </c>
    </row>
    <row r="1287" spans="1:6" x14ac:dyDescent="0.35">
      <c r="A1287" s="170" t="s">
        <v>998</v>
      </c>
      <c r="B1287" s="206">
        <v>8.9999999999999993E-3</v>
      </c>
      <c r="C1287" t="s">
        <v>676</v>
      </c>
      <c r="D1287" t="s">
        <v>122</v>
      </c>
      <c r="E1287" t="s">
        <v>273</v>
      </c>
      <c r="F1287">
        <v>42395.573738425926</v>
      </c>
    </row>
    <row r="1288" spans="1:6" x14ac:dyDescent="0.35">
      <c r="A1288" s="170" t="s">
        <v>999</v>
      </c>
      <c r="B1288" s="206" t="s">
        <v>1865</v>
      </c>
      <c r="C1288" t="s">
        <v>676</v>
      </c>
      <c r="D1288" t="s">
        <v>122</v>
      </c>
      <c r="E1288" t="s">
        <v>273</v>
      </c>
      <c r="F1288">
        <v>42395.573738425926</v>
      </c>
    </row>
    <row r="1289" spans="1:6" x14ac:dyDescent="0.35">
      <c r="A1289" s="170" t="s">
        <v>1000</v>
      </c>
      <c r="B1289" s="206">
        <v>8.9999999999999993E-3</v>
      </c>
      <c r="C1289" t="s">
        <v>676</v>
      </c>
      <c r="D1289" t="s">
        <v>122</v>
      </c>
      <c r="E1289" t="s">
        <v>273</v>
      </c>
      <c r="F1289">
        <v>42395.573738425926</v>
      </c>
    </row>
    <row r="1290" spans="1:6" x14ac:dyDescent="0.35">
      <c r="A1290" s="170" t="s">
        <v>1001</v>
      </c>
      <c r="B1290" s="206">
        <v>8.9999999999999993E-3</v>
      </c>
      <c r="C1290" t="s">
        <v>676</v>
      </c>
      <c r="D1290" t="s">
        <v>122</v>
      </c>
      <c r="E1290" t="s">
        <v>273</v>
      </c>
      <c r="F1290">
        <v>42395.573738425926</v>
      </c>
    </row>
    <row r="1291" spans="1:6" x14ac:dyDescent="0.35">
      <c r="A1291" s="170" t="s">
        <v>1002</v>
      </c>
      <c r="B1291" s="206">
        <v>8.9999999999999993E-3</v>
      </c>
      <c r="C1291" t="s">
        <v>676</v>
      </c>
      <c r="D1291" t="s">
        <v>122</v>
      </c>
      <c r="E1291" t="s">
        <v>273</v>
      </c>
      <c r="F1291">
        <v>42395.573738425926</v>
      </c>
    </row>
    <row r="1292" spans="1:6" x14ac:dyDescent="0.35">
      <c r="A1292" s="170" t="s">
        <v>1003</v>
      </c>
      <c r="B1292" s="206">
        <v>8.9999999999999993E-3</v>
      </c>
      <c r="C1292" t="s">
        <v>676</v>
      </c>
      <c r="D1292" t="s">
        <v>122</v>
      </c>
      <c r="E1292" t="s">
        <v>273</v>
      </c>
      <c r="F1292">
        <v>42395.573738425926</v>
      </c>
    </row>
    <row r="1293" spans="1:6" x14ac:dyDescent="0.35">
      <c r="A1293" s="170" t="s">
        <v>1004</v>
      </c>
      <c r="B1293" s="206">
        <v>8.9999999999999993E-3</v>
      </c>
      <c r="C1293" t="s">
        <v>676</v>
      </c>
      <c r="D1293" t="s">
        <v>122</v>
      </c>
      <c r="E1293" t="s">
        <v>273</v>
      </c>
      <c r="F1293">
        <v>42395.573738425926</v>
      </c>
    </row>
    <row r="1294" spans="1:6" x14ac:dyDescent="0.35">
      <c r="A1294" s="170" t="s">
        <v>1005</v>
      </c>
      <c r="B1294" s="206">
        <v>8.9999999999999993E-3</v>
      </c>
      <c r="C1294" t="s">
        <v>676</v>
      </c>
      <c r="D1294" t="s">
        <v>122</v>
      </c>
      <c r="E1294" t="s">
        <v>273</v>
      </c>
      <c r="F1294">
        <v>42395.573738425926</v>
      </c>
    </row>
    <row r="1295" spans="1:6" x14ac:dyDescent="0.35">
      <c r="A1295" s="170" t="s">
        <v>1006</v>
      </c>
      <c r="B1295" s="206">
        <v>8.9999999999999993E-3</v>
      </c>
      <c r="C1295" t="s">
        <v>676</v>
      </c>
      <c r="D1295" t="s">
        <v>122</v>
      </c>
      <c r="E1295" t="s">
        <v>273</v>
      </c>
      <c r="F1295">
        <v>42395.573738425926</v>
      </c>
    </row>
    <row r="1296" spans="1:6" x14ac:dyDescent="0.35">
      <c r="A1296" s="170" t="s">
        <v>1007</v>
      </c>
      <c r="B1296" s="206">
        <v>8.9999999999999993E-3</v>
      </c>
      <c r="C1296" t="s">
        <v>676</v>
      </c>
      <c r="D1296" t="s">
        <v>122</v>
      </c>
      <c r="E1296" t="s">
        <v>273</v>
      </c>
      <c r="F1296">
        <v>42395.573738425926</v>
      </c>
    </row>
    <row r="1297" spans="1:6" x14ac:dyDescent="0.35">
      <c r="A1297" s="170" t="s">
        <v>1008</v>
      </c>
      <c r="B1297" s="206">
        <v>8.9999999999999993E-3</v>
      </c>
      <c r="C1297" t="s">
        <v>676</v>
      </c>
      <c r="D1297" t="s">
        <v>122</v>
      </c>
      <c r="E1297" t="s">
        <v>273</v>
      </c>
      <c r="F1297">
        <v>42395.573738425926</v>
      </c>
    </row>
    <row r="1298" spans="1:6" x14ac:dyDescent="0.35">
      <c r="A1298" s="170" t="s">
        <v>1009</v>
      </c>
      <c r="B1298" s="206">
        <v>8.9999999999999993E-3</v>
      </c>
      <c r="C1298" t="s">
        <v>676</v>
      </c>
      <c r="D1298" t="s">
        <v>122</v>
      </c>
      <c r="E1298" t="s">
        <v>273</v>
      </c>
      <c r="F1298">
        <v>42395.573738425926</v>
      </c>
    </row>
    <row r="1299" spans="1:6" x14ac:dyDescent="0.35">
      <c r="A1299" s="170" t="s">
        <v>1546</v>
      </c>
      <c r="B1299" s="206">
        <v>0.1</v>
      </c>
      <c r="C1299" t="s">
        <v>1459</v>
      </c>
      <c r="D1299" t="s">
        <v>1460</v>
      </c>
      <c r="E1299" t="s">
        <v>273</v>
      </c>
      <c r="F1299">
        <v>43069.636192129627</v>
      </c>
    </row>
    <row r="1300" spans="1:6" x14ac:dyDescent="0.35">
      <c r="A1300" s="170" t="s">
        <v>1010</v>
      </c>
      <c r="B1300" s="206">
        <v>8.9999999999999993E-3</v>
      </c>
      <c r="C1300" t="s">
        <v>676</v>
      </c>
      <c r="D1300" t="s">
        <v>122</v>
      </c>
      <c r="E1300" t="s">
        <v>273</v>
      </c>
      <c r="F1300">
        <v>42395.573738425926</v>
      </c>
    </row>
    <row r="1301" spans="1:6" x14ac:dyDescent="0.35">
      <c r="A1301" s="170" t="s">
        <v>1866</v>
      </c>
      <c r="B1301" s="206">
        <v>0.1</v>
      </c>
      <c r="C1301" t="s">
        <v>1721</v>
      </c>
      <c r="D1301" t="s">
        <v>1722</v>
      </c>
      <c r="E1301" t="s">
        <v>273</v>
      </c>
      <c r="F1301">
        <v>43787.670092592591</v>
      </c>
    </row>
    <row r="1302" spans="1:6" x14ac:dyDescent="0.35">
      <c r="A1302" s="170" t="s">
        <v>1011</v>
      </c>
      <c r="B1302" s="206">
        <v>8.9999999999999993E-3</v>
      </c>
      <c r="C1302" t="s">
        <v>676</v>
      </c>
      <c r="D1302" t="s">
        <v>122</v>
      </c>
      <c r="E1302" t="s">
        <v>273</v>
      </c>
      <c r="F1302">
        <v>42395.573738425926</v>
      </c>
    </row>
    <row r="1303" spans="1:6" x14ac:dyDescent="0.35">
      <c r="A1303" s="170" t="s">
        <v>1012</v>
      </c>
      <c r="B1303" s="206">
        <v>8.9999999999999993E-3</v>
      </c>
      <c r="C1303" t="s">
        <v>676</v>
      </c>
      <c r="D1303" t="s">
        <v>122</v>
      </c>
      <c r="E1303" t="s">
        <v>273</v>
      </c>
      <c r="F1303">
        <v>42395.573738425926</v>
      </c>
    </row>
    <row r="1304" spans="1:6" x14ac:dyDescent="0.35">
      <c r="A1304" s="170" t="s">
        <v>1867</v>
      </c>
      <c r="B1304" s="206">
        <v>0.1</v>
      </c>
      <c r="C1304" t="s">
        <v>1706</v>
      </c>
      <c r="D1304" t="s">
        <v>1707</v>
      </c>
      <c r="E1304" t="s">
        <v>273</v>
      </c>
      <c r="F1304">
        <v>43664.69363425926</v>
      </c>
    </row>
    <row r="1305" spans="1:6" x14ac:dyDescent="0.35">
      <c r="A1305" s="170" t="s">
        <v>1868</v>
      </c>
      <c r="B1305" s="206">
        <v>0.1</v>
      </c>
      <c r="C1305" t="s">
        <v>1706</v>
      </c>
      <c r="D1305" t="s">
        <v>1707</v>
      </c>
      <c r="E1305" t="s">
        <v>273</v>
      </c>
      <c r="F1305">
        <v>43664.69363425926</v>
      </c>
    </row>
    <row r="1306" spans="1:6" x14ac:dyDescent="0.35">
      <c r="A1306" s="170" t="s">
        <v>1869</v>
      </c>
      <c r="B1306" s="206">
        <v>0.1</v>
      </c>
      <c r="C1306" t="s">
        <v>1706</v>
      </c>
      <c r="D1306" t="s">
        <v>1707</v>
      </c>
      <c r="E1306" t="s">
        <v>273</v>
      </c>
      <c r="F1306">
        <v>43664.69363425926</v>
      </c>
    </row>
    <row r="1307" spans="1:6" x14ac:dyDescent="0.35">
      <c r="A1307" s="170" t="s">
        <v>1013</v>
      </c>
      <c r="B1307" s="206">
        <v>8.9999999999999993E-3</v>
      </c>
      <c r="C1307" t="s">
        <v>676</v>
      </c>
      <c r="D1307" t="s">
        <v>122</v>
      </c>
      <c r="E1307" t="s">
        <v>273</v>
      </c>
      <c r="F1307">
        <v>42395.573738425926</v>
      </c>
    </row>
    <row r="1308" spans="1:6" x14ac:dyDescent="0.35">
      <c r="A1308" s="170" t="s">
        <v>1305</v>
      </c>
      <c r="B1308" s="206">
        <v>0.02</v>
      </c>
      <c r="C1308" t="s">
        <v>1109</v>
      </c>
      <c r="D1308" t="s">
        <v>123</v>
      </c>
      <c r="E1308" t="s">
        <v>273</v>
      </c>
      <c r="F1308">
        <v>42347.501400462963</v>
      </c>
    </row>
    <row r="1309" spans="1:6" x14ac:dyDescent="0.35">
      <c r="A1309" s="170" t="s">
        <v>278</v>
      </c>
      <c r="B1309" s="206">
        <v>0.3</v>
      </c>
      <c r="C1309" t="s">
        <v>1715</v>
      </c>
      <c r="D1309" t="s">
        <v>1870</v>
      </c>
      <c r="E1309" t="s">
        <v>273</v>
      </c>
    </row>
    <row r="1310" spans="1:6" x14ac:dyDescent="0.35">
      <c r="A1310" s="170" t="s">
        <v>1014</v>
      </c>
      <c r="B1310" s="206">
        <v>8.9999999999999993E-3</v>
      </c>
      <c r="C1310" t="s">
        <v>676</v>
      </c>
      <c r="D1310" t="s">
        <v>122</v>
      </c>
      <c r="E1310" t="s">
        <v>273</v>
      </c>
      <c r="F1310">
        <v>42395.573738425926</v>
      </c>
    </row>
    <row r="1311" spans="1:6" x14ac:dyDescent="0.35">
      <c r="A1311" s="170" t="s">
        <v>1589</v>
      </c>
      <c r="B1311" s="206">
        <v>0.1</v>
      </c>
      <c r="C1311" t="s">
        <v>1554</v>
      </c>
      <c r="D1311" t="s">
        <v>1555</v>
      </c>
      <c r="E1311" t="s">
        <v>273</v>
      </c>
      <c r="F1311">
        <v>43173.536898148152</v>
      </c>
    </row>
    <row r="1312" spans="1:6" x14ac:dyDescent="0.35">
      <c r="A1312" s="170" t="s">
        <v>1362</v>
      </c>
      <c r="B1312" s="206">
        <v>0.1</v>
      </c>
      <c r="C1312" t="s">
        <v>1342</v>
      </c>
      <c r="D1312" t="s">
        <v>1343</v>
      </c>
      <c r="E1312" t="s">
        <v>273</v>
      </c>
      <c r="F1312">
        <v>42719.664039351854</v>
      </c>
    </row>
    <row r="1313" spans="1:6" x14ac:dyDescent="0.35">
      <c r="A1313" s="170" t="s">
        <v>1015</v>
      </c>
      <c r="B1313" s="206">
        <v>8.9999999999999993E-3</v>
      </c>
      <c r="C1313" t="s">
        <v>676</v>
      </c>
      <c r="D1313" t="s">
        <v>122</v>
      </c>
      <c r="E1313" t="s">
        <v>273</v>
      </c>
      <c r="F1313">
        <v>42395.573738425926</v>
      </c>
    </row>
    <row r="1314" spans="1:6" x14ac:dyDescent="0.35">
      <c r="A1314" s="170" t="s">
        <v>1422</v>
      </c>
      <c r="B1314" s="206">
        <v>0.1</v>
      </c>
      <c r="C1314" t="s">
        <v>1365</v>
      </c>
      <c r="D1314" t="s">
        <v>1366</v>
      </c>
      <c r="E1314" t="s">
        <v>273</v>
      </c>
      <c r="F1314">
        <v>43850.636631944442</v>
      </c>
    </row>
    <row r="1315" spans="1:6" x14ac:dyDescent="0.35">
      <c r="A1315" s="170" t="s">
        <v>1547</v>
      </c>
      <c r="B1315" s="206">
        <v>0.1</v>
      </c>
      <c r="C1315" t="s">
        <v>1459</v>
      </c>
      <c r="D1315" t="s">
        <v>1460</v>
      </c>
      <c r="E1315" t="s">
        <v>273</v>
      </c>
      <c r="F1315">
        <v>43069.636192129627</v>
      </c>
    </row>
    <row r="1316" spans="1:6" x14ac:dyDescent="0.35">
      <c r="A1316" s="170" t="s">
        <v>1548</v>
      </c>
      <c r="B1316" s="206">
        <v>0.1</v>
      </c>
      <c r="C1316" t="s">
        <v>1459</v>
      </c>
      <c r="D1316" t="s">
        <v>1460</v>
      </c>
      <c r="E1316" t="s">
        <v>273</v>
      </c>
      <c r="F1316">
        <v>43069.636192129627</v>
      </c>
    </row>
    <row r="1317" spans="1:6" x14ac:dyDescent="0.35">
      <c r="A1317" s="170" t="s">
        <v>1871</v>
      </c>
      <c r="B1317" s="206">
        <v>0.1</v>
      </c>
      <c r="C1317" t="s">
        <v>1706</v>
      </c>
      <c r="D1317" t="s">
        <v>1707</v>
      </c>
      <c r="E1317" t="s">
        <v>273</v>
      </c>
      <c r="F1317">
        <v>43664.69363425926</v>
      </c>
    </row>
    <row r="1318" spans="1:6" x14ac:dyDescent="0.35">
      <c r="A1318" s="170" t="s">
        <v>1872</v>
      </c>
      <c r="B1318" s="206">
        <v>0.1</v>
      </c>
      <c r="C1318" t="s">
        <v>1709</v>
      </c>
      <c r="D1318" t="s">
        <v>1710</v>
      </c>
      <c r="E1318" t="s">
        <v>273</v>
      </c>
      <c r="F1318">
        <v>43664.676840277774</v>
      </c>
    </row>
    <row r="1319" spans="1:6" x14ac:dyDescent="0.35">
      <c r="A1319" s="170" t="s">
        <v>1306</v>
      </c>
      <c r="B1319" s="206">
        <v>0.02</v>
      </c>
      <c r="C1319" t="s">
        <v>1109</v>
      </c>
      <c r="D1319" t="s">
        <v>123</v>
      </c>
      <c r="E1319" t="s">
        <v>273</v>
      </c>
      <c r="F1319">
        <v>42347.501400462963</v>
      </c>
    </row>
    <row r="1320" spans="1:6" x14ac:dyDescent="0.35">
      <c r="A1320" s="170" t="s">
        <v>1873</v>
      </c>
      <c r="B1320" s="206">
        <v>0.1</v>
      </c>
      <c r="C1320" t="s">
        <v>1709</v>
      </c>
      <c r="D1320" t="s">
        <v>1710</v>
      </c>
      <c r="E1320" t="s">
        <v>273</v>
      </c>
      <c r="F1320">
        <v>43664.676840277774</v>
      </c>
    </row>
    <row r="1321" spans="1:6" x14ac:dyDescent="0.35">
      <c r="A1321" s="170" t="s">
        <v>1549</v>
      </c>
      <c r="B1321" s="206">
        <v>0.1</v>
      </c>
      <c r="C1321" t="s">
        <v>1459</v>
      </c>
      <c r="D1321" t="s">
        <v>1460</v>
      </c>
      <c r="E1321" t="s">
        <v>273</v>
      </c>
      <c r="F1321">
        <v>43069.636192129627</v>
      </c>
    </row>
    <row r="1322" spans="1:6" x14ac:dyDescent="0.35">
      <c r="A1322" s="170" t="s">
        <v>1874</v>
      </c>
      <c r="B1322" s="206">
        <v>0.1</v>
      </c>
      <c r="C1322" t="s">
        <v>1709</v>
      </c>
      <c r="D1322" t="s">
        <v>1710</v>
      </c>
      <c r="E1322" t="s">
        <v>273</v>
      </c>
      <c r="F1322">
        <v>43664.676840277774</v>
      </c>
    </row>
    <row r="1323" spans="1:6" x14ac:dyDescent="0.35">
      <c r="A1323" s="170" t="s">
        <v>1875</v>
      </c>
      <c r="B1323" s="206">
        <v>0.1</v>
      </c>
      <c r="C1323" t="s">
        <v>1709</v>
      </c>
      <c r="D1323" t="s">
        <v>1710</v>
      </c>
      <c r="E1323" t="s">
        <v>273</v>
      </c>
      <c r="F1323">
        <v>43664.676840277774</v>
      </c>
    </row>
    <row r="1324" spans="1:6" x14ac:dyDescent="0.35">
      <c r="A1324" s="170" t="s">
        <v>1876</v>
      </c>
      <c r="B1324" s="206">
        <v>0.1</v>
      </c>
      <c r="C1324" t="s">
        <v>1703</v>
      </c>
      <c r="D1324" t="s">
        <v>1704</v>
      </c>
      <c r="E1324" t="s">
        <v>273</v>
      </c>
      <c r="F1324">
        <v>43664.675219907411</v>
      </c>
    </row>
    <row r="1325" spans="1:6" x14ac:dyDescent="0.35">
      <c r="A1325" s="170" t="s">
        <v>1016</v>
      </c>
      <c r="B1325" s="206">
        <v>8.9999999999999993E-3</v>
      </c>
      <c r="C1325" t="s">
        <v>676</v>
      </c>
      <c r="D1325" t="s">
        <v>122</v>
      </c>
      <c r="E1325" t="s">
        <v>273</v>
      </c>
      <c r="F1325">
        <v>42395.573738425926</v>
      </c>
    </row>
    <row r="1326" spans="1:6" x14ac:dyDescent="0.35">
      <c r="A1326" s="170" t="s">
        <v>1017</v>
      </c>
      <c r="B1326" s="206">
        <v>8.9999999999999993E-3</v>
      </c>
      <c r="C1326" t="s">
        <v>676</v>
      </c>
      <c r="D1326" t="s">
        <v>122</v>
      </c>
      <c r="E1326" t="s">
        <v>273</v>
      </c>
      <c r="F1326">
        <v>42395.573738425926</v>
      </c>
    </row>
    <row r="1327" spans="1:6" x14ac:dyDescent="0.35">
      <c r="A1327" s="170" t="s">
        <v>1018</v>
      </c>
      <c r="B1327" s="206">
        <v>8.9999999999999993E-3</v>
      </c>
      <c r="C1327" t="s">
        <v>676</v>
      </c>
      <c r="D1327" t="s">
        <v>122</v>
      </c>
      <c r="E1327" t="s">
        <v>273</v>
      </c>
      <c r="F1327">
        <v>42395.573738425926</v>
      </c>
    </row>
    <row r="1328" spans="1:6" x14ac:dyDescent="0.35">
      <c r="A1328" s="170" t="s">
        <v>1019</v>
      </c>
      <c r="B1328" s="206">
        <v>8.9999999999999993E-3</v>
      </c>
      <c r="C1328" t="s">
        <v>676</v>
      </c>
      <c r="D1328" t="s">
        <v>122</v>
      </c>
      <c r="E1328" t="s">
        <v>273</v>
      </c>
      <c r="F1328">
        <v>42395.573738425926</v>
      </c>
    </row>
    <row r="1329" spans="1:6" x14ac:dyDescent="0.35">
      <c r="A1329" s="170" t="s">
        <v>1020</v>
      </c>
      <c r="B1329" s="206">
        <v>8.9999999999999993E-3</v>
      </c>
      <c r="C1329" t="s">
        <v>676</v>
      </c>
      <c r="D1329" t="s">
        <v>122</v>
      </c>
      <c r="E1329" t="s">
        <v>273</v>
      </c>
      <c r="F1329">
        <v>42395.573738425926</v>
      </c>
    </row>
    <row r="1330" spans="1:6" x14ac:dyDescent="0.35">
      <c r="A1330" s="170" t="s">
        <v>1877</v>
      </c>
      <c r="B1330" s="206">
        <v>0.1</v>
      </c>
      <c r="C1330" t="s">
        <v>1709</v>
      </c>
      <c r="D1330" t="s">
        <v>1710</v>
      </c>
      <c r="E1330" t="s">
        <v>273</v>
      </c>
      <c r="F1330">
        <v>43664.676840277774</v>
      </c>
    </row>
    <row r="1331" spans="1:6" x14ac:dyDescent="0.35">
      <c r="A1331" s="170" t="s">
        <v>1021</v>
      </c>
      <c r="B1331" s="206">
        <v>8.9999999999999993E-3</v>
      </c>
      <c r="C1331" t="s">
        <v>676</v>
      </c>
      <c r="D1331" t="s">
        <v>122</v>
      </c>
      <c r="E1331" t="s">
        <v>273</v>
      </c>
      <c r="F1331">
        <v>42395.573738425926</v>
      </c>
    </row>
    <row r="1332" spans="1:6" x14ac:dyDescent="0.35">
      <c r="A1332" s="170" t="s">
        <v>1022</v>
      </c>
      <c r="B1332" s="206">
        <v>8.9999999999999993E-3</v>
      </c>
      <c r="C1332" t="s">
        <v>676</v>
      </c>
      <c r="D1332" t="s">
        <v>122</v>
      </c>
      <c r="E1332" t="s">
        <v>273</v>
      </c>
      <c r="F1332">
        <v>42395.573738425926</v>
      </c>
    </row>
    <row r="1333" spans="1:6" x14ac:dyDescent="0.35">
      <c r="A1333" s="170" t="s">
        <v>1023</v>
      </c>
      <c r="B1333" s="206">
        <v>8.9999999999999993E-3</v>
      </c>
      <c r="C1333" t="s">
        <v>676</v>
      </c>
      <c r="D1333" t="s">
        <v>122</v>
      </c>
      <c r="E1333" t="s">
        <v>273</v>
      </c>
      <c r="F1333">
        <v>42395.573738425926</v>
      </c>
    </row>
    <row r="1334" spans="1:6" x14ac:dyDescent="0.35">
      <c r="A1334" s="170" t="s">
        <v>1024</v>
      </c>
      <c r="B1334" s="206">
        <v>8.9999999999999993E-3</v>
      </c>
      <c r="C1334" t="s">
        <v>676</v>
      </c>
      <c r="D1334" t="s">
        <v>122</v>
      </c>
      <c r="E1334" t="s">
        <v>273</v>
      </c>
      <c r="F1334">
        <v>42395.573738425926</v>
      </c>
    </row>
    <row r="1335" spans="1:6" x14ac:dyDescent="0.35">
      <c r="A1335" s="170" t="s">
        <v>1025</v>
      </c>
      <c r="B1335" s="206">
        <v>8.9999999999999993E-3</v>
      </c>
      <c r="C1335" t="s">
        <v>676</v>
      </c>
      <c r="D1335" t="s">
        <v>122</v>
      </c>
      <c r="E1335" t="s">
        <v>273</v>
      </c>
      <c r="F1335">
        <v>42395.573738425926</v>
      </c>
    </row>
    <row r="1336" spans="1:6" x14ac:dyDescent="0.35">
      <c r="A1336" s="170" t="s">
        <v>1026</v>
      </c>
      <c r="B1336" s="206">
        <v>8.9999999999999993E-3</v>
      </c>
      <c r="C1336" t="s">
        <v>676</v>
      </c>
      <c r="D1336" t="s">
        <v>122</v>
      </c>
      <c r="E1336" t="s">
        <v>273</v>
      </c>
      <c r="F1336">
        <v>42395.573738425926</v>
      </c>
    </row>
    <row r="1337" spans="1:6" x14ac:dyDescent="0.35">
      <c r="A1337" s="170" t="s">
        <v>1027</v>
      </c>
      <c r="B1337" s="206">
        <v>8.9999999999999993E-3</v>
      </c>
      <c r="C1337" t="s">
        <v>676</v>
      </c>
      <c r="D1337" t="s">
        <v>122</v>
      </c>
      <c r="E1337" t="s">
        <v>273</v>
      </c>
      <c r="F1337">
        <v>42395.573738425926</v>
      </c>
    </row>
    <row r="1338" spans="1:6" x14ac:dyDescent="0.35">
      <c r="A1338" s="170" t="s">
        <v>1028</v>
      </c>
      <c r="B1338" s="206">
        <v>8.9999999999999993E-3</v>
      </c>
      <c r="C1338" t="s">
        <v>676</v>
      </c>
      <c r="D1338" t="s">
        <v>122</v>
      </c>
      <c r="E1338" t="s">
        <v>273</v>
      </c>
      <c r="F1338">
        <v>42395.573738425926</v>
      </c>
    </row>
    <row r="1339" spans="1:6" x14ac:dyDescent="0.35">
      <c r="A1339" s="170" t="s">
        <v>1029</v>
      </c>
      <c r="B1339" s="206">
        <v>8.9999999999999993E-3</v>
      </c>
      <c r="C1339" t="s">
        <v>676</v>
      </c>
      <c r="D1339" t="s">
        <v>122</v>
      </c>
      <c r="E1339" t="s">
        <v>273</v>
      </c>
      <c r="F1339">
        <v>42395.573738425926</v>
      </c>
    </row>
    <row r="1340" spans="1:6" x14ac:dyDescent="0.35">
      <c r="A1340" s="170" t="s">
        <v>1030</v>
      </c>
      <c r="B1340" s="206">
        <v>8.9999999999999993E-3</v>
      </c>
      <c r="C1340" t="s">
        <v>676</v>
      </c>
      <c r="D1340" t="s">
        <v>122</v>
      </c>
      <c r="E1340" t="s">
        <v>273</v>
      </c>
      <c r="F1340">
        <v>42395.573738425926</v>
      </c>
    </row>
    <row r="1341" spans="1:6" x14ac:dyDescent="0.35">
      <c r="A1341" s="170" t="s">
        <v>1031</v>
      </c>
      <c r="B1341" s="206">
        <v>8.9999999999999993E-3</v>
      </c>
      <c r="C1341" t="s">
        <v>676</v>
      </c>
      <c r="D1341" t="s">
        <v>122</v>
      </c>
      <c r="E1341" t="s">
        <v>273</v>
      </c>
      <c r="F1341">
        <v>42395.573738425926</v>
      </c>
    </row>
    <row r="1342" spans="1:6" x14ac:dyDescent="0.35">
      <c r="A1342" s="170" t="s">
        <v>1032</v>
      </c>
      <c r="B1342" s="206">
        <v>8.9999999999999993E-3</v>
      </c>
      <c r="C1342" t="s">
        <v>676</v>
      </c>
      <c r="D1342" t="s">
        <v>122</v>
      </c>
      <c r="E1342" t="s">
        <v>273</v>
      </c>
      <c r="F1342">
        <v>42395.573738425926</v>
      </c>
    </row>
    <row r="1343" spans="1:6" x14ac:dyDescent="0.35">
      <c r="A1343" s="170" t="s">
        <v>1033</v>
      </c>
      <c r="B1343" s="206">
        <v>8.9999999999999993E-3</v>
      </c>
      <c r="C1343" t="s">
        <v>676</v>
      </c>
      <c r="D1343" t="s">
        <v>122</v>
      </c>
      <c r="E1343" t="s">
        <v>273</v>
      </c>
      <c r="F1343">
        <v>42395.573738425926</v>
      </c>
    </row>
    <row r="1344" spans="1:6" x14ac:dyDescent="0.35">
      <c r="A1344" s="170" t="s">
        <v>1034</v>
      </c>
      <c r="B1344" s="206">
        <v>8.9999999999999993E-3</v>
      </c>
      <c r="C1344" t="s">
        <v>676</v>
      </c>
      <c r="D1344" t="s">
        <v>122</v>
      </c>
      <c r="E1344" t="s">
        <v>273</v>
      </c>
      <c r="F1344">
        <v>42395.573738425926</v>
      </c>
    </row>
    <row r="1345" spans="1:6" x14ac:dyDescent="0.35">
      <c r="A1345" s="170" t="s">
        <v>1035</v>
      </c>
      <c r="B1345" s="206">
        <v>8.9999999999999993E-3</v>
      </c>
      <c r="C1345" t="s">
        <v>676</v>
      </c>
      <c r="D1345" t="s">
        <v>122</v>
      </c>
      <c r="E1345" t="s">
        <v>273</v>
      </c>
      <c r="F1345">
        <v>42395.573738425926</v>
      </c>
    </row>
    <row r="1346" spans="1:6" x14ac:dyDescent="0.35">
      <c r="A1346" s="170" t="s">
        <v>1036</v>
      </c>
      <c r="B1346" s="206">
        <v>8.9999999999999993E-3</v>
      </c>
      <c r="C1346" t="s">
        <v>676</v>
      </c>
      <c r="D1346" t="s">
        <v>122</v>
      </c>
      <c r="E1346" t="s">
        <v>273</v>
      </c>
      <c r="F1346">
        <v>42395.573738425926</v>
      </c>
    </row>
    <row r="1347" spans="1:6" x14ac:dyDescent="0.35">
      <c r="A1347" s="170" t="s">
        <v>1037</v>
      </c>
      <c r="B1347" s="206">
        <v>8.9999999999999993E-3</v>
      </c>
      <c r="C1347" t="s">
        <v>676</v>
      </c>
      <c r="D1347" t="s">
        <v>122</v>
      </c>
      <c r="E1347" t="s">
        <v>273</v>
      </c>
      <c r="F1347">
        <v>42395.573738425926</v>
      </c>
    </row>
    <row r="1348" spans="1:6" x14ac:dyDescent="0.35">
      <c r="A1348" s="170" t="s">
        <v>1038</v>
      </c>
      <c r="B1348" s="206">
        <v>8.9999999999999993E-3</v>
      </c>
      <c r="C1348" t="s">
        <v>676</v>
      </c>
      <c r="D1348" t="s">
        <v>122</v>
      </c>
      <c r="E1348" t="s">
        <v>273</v>
      </c>
      <c r="F1348">
        <v>42395.573738425926</v>
      </c>
    </row>
    <row r="1349" spans="1:6" x14ac:dyDescent="0.35">
      <c r="A1349" s="170" t="s">
        <v>1039</v>
      </c>
      <c r="B1349" s="206">
        <v>8.9999999999999993E-3</v>
      </c>
      <c r="C1349" t="s">
        <v>676</v>
      </c>
      <c r="D1349" t="s">
        <v>122</v>
      </c>
      <c r="E1349" t="s">
        <v>273</v>
      </c>
      <c r="F1349">
        <v>42395.573738425926</v>
      </c>
    </row>
    <row r="1350" spans="1:6" x14ac:dyDescent="0.35">
      <c r="A1350" s="170" t="s">
        <v>1040</v>
      </c>
      <c r="B1350" s="206">
        <v>8.9999999999999993E-3</v>
      </c>
      <c r="C1350" t="s">
        <v>676</v>
      </c>
      <c r="D1350" t="s">
        <v>122</v>
      </c>
      <c r="E1350" t="s">
        <v>273</v>
      </c>
      <c r="F1350">
        <v>42395.573738425926</v>
      </c>
    </row>
    <row r="1351" spans="1:6" x14ac:dyDescent="0.35">
      <c r="A1351" s="170" t="s">
        <v>1041</v>
      </c>
      <c r="B1351" s="206">
        <v>8.9999999999999993E-3</v>
      </c>
      <c r="C1351" t="s">
        <v>676</v>
      </c>
      <c r="D1351" t="s">
        <v>122</v>
      </c>
      <c r="E1351" t="s">
        <v>273</v>
      </c>
      <c r="F1351">
        <v>42395.573738425926</v>
      </c>
    </row>
    <row r="1352" spans="1:6" x14ac:dyDescent="0.35">
      <c r="A1352" s="170" t="s">
        <v>1042</v>
      </c>
      <c r="B1352" s="206">
        <v>8.9999999999999993E-3</v>
      </c>
      <c r="C1352" t="s">
        <v>676</v>
      </c>
      <c r="D1352" t="s">
        <v>122</v>
      </c>
      <c r="E1352" t="s">
        <v>273</v>
      </c>
      <c r="F1352">
        <v>42395.573738425926</v>
      </c>
    </row>
    <row r="1353" spans="1:6" x14ac:dyDescent="0.35">
      <c r="A1353" s="170" t="s">
        <v>1043</v>
      </c>
      <c r="B1353" s="206">
        <v>8.9999999999999993E-3</v>
      </c>
      <c r="C1353" t="s">
        <v>676</v>
      </c>
      <c r="D1353" t="s">
        <v>122</v>
      </c>
      <c r="E1353" t="s">
        <v>273</v>
      </c>
      <c r="F1353">
        <v>42395.573738425926</v>
      </c>
    </row>
    <row r="1354" spans="1:6" x14ac:dyDescent="0.35">
      <c r="A1354" s="170" t="s">
        <v>1044</v>
      </c>
      <c r="B1354" s="206">
        <v>8.9999999999999993E-3</v>
      </c>
      <c r="C1354" t="s">
        <v>676</v>
      </c>
      <c r="D1354" t="s">
        <v>122</v>
      </c>
      <c r="E1354" t="s">
        <v>273</v>
      </c>
      <c r="F1354">
        <v>42395.573738425926</v>
      </c>
    </row>
    <row r="1355" spans="1:6" x14ac:dyDescent="0.35">
      <c r="A1355" s="170" t="s">
        <v>1045</v>
      </c>
      <c r="B1355" s="206">
        <v>8.9999999999999993E-3</v>
      </c>
      <c r="C1355" t="s">
        <v>676</v>
      </c>
      <c r="D1355" t="s">
        <v>122</v>
      </c>
      <c r="E1355" t="s">
        <v>273</v>
      </c>
      <c r="F1355">
        <v>42395.573738425926</v>
      </c>
    </row>
    <row r="1356" spans="1:6" x14ac:dyDescent="0.35">
      <c r="A1356" s="170" t="s">
        <v>1046</v>
      </c>
      <c r="B1356" s="206">
        <v>8.9999999999999993E-3</v>
      </c>
      <c r="C1356" t="s">
        <v>676</v>
      </c>
      <c r="D1356" t="s">
        <v>122</v>
      </c>
      <c r="E1356" t="s">
        <v>273</v>
      </c>
      <c r="F1356">
        <v>42395.573738425926</v>
      </c>
    </row>
    <row r="1357" spans="1:6" x14ac:dyDescent="0.35">
      <c r="A1357" s="170" t="s">
        <v>1047</v>
      </c>
      <c r="B1357" s="206">
        <v>8.9999999999999993E-3</v>
      </c>
      <c r="C1357" t="s">
        <v>676</v>
      </c>
      <c r="D1357" t="s">
        <v>122</v>
      </c>
      <c r="E1357" t="s">
        <v>273</v>
      </c>
      <c r="F1357">
        <v>42395.573738425926</v>
      </c>
    </row>
    <row r="1358" spans="1:6" x14ac:dyDescent="0.35">
      <c r="A1358" s="170" t="s">
        <v>1048</v>
      </c>
      <c r="B1358" s="206">
        <v>8.9999999999999993E-3</v>
      </c>
      <c r="C1358" t="s">
        <v>676</v>
      </c>
      <c r="D1358" t="s">
        <v>122</v>
      </c>
      <c r="E1358" t="s">
        <v>273</v>
      </c>
      <c r="F1358">
        <v>42395.573738425926</v>
      </c>
    </row>
    <row r="1359" spans="1:6" x14ac:dyDescent="0.35">
      <c r="A1359" s="170" t="s">
        <v>1049</v>
      </c>
      <c r="B1359" s="206">
        <v>8.9999999999999993E-3</v>
      </c>
      <c r="C1359" t="s">
        <v>676</v>
      </c>
      <c r="D1359" t="s">
        <v>122</v>
      </c>
      <c r="E1359" t="s">
        <v>273</v>
      </c>
      <c r="F1359">
        <v>42395.573738425926</v>
      </c>
    </row>
    <row r="1360" spans="1:6" x14ac:dyDescent="0.35">
      <c r="A1360" s="170" t="s">
        <v>1878</v>
      </c>
      <c r="B1360" s="206">
        <v>0.1</v>
      </c>
      <c r="C1360" t="s">
        <v>1706</v>
      </c>
      <c r="D1360" t="s">
        <v>1707</v>
      </c>
      <c r="E1360" t="s">
        <v>273</v>
      </c>
      <c r="F1360">
        <v>43664.69363425926</v>
      </c>
    </row>
    <row r="1361" spans="1:6" x14ac:dyDescent="0.35">
      <c r="A1361" s="170" t="s">
        <v>1879</v>
      </c>
      <c r="B1361" s="206">
        <v>0.1</v>
      </c>
      <c r="C1361" t="s">
        <v>1706</v>
      </c>
      <c r="D1361" t="s">
        <v>1707</v>
      </c>
      <c r="E1361" t="s">
        <v>273</v>
      </c>
      <c r="F1361">
        <v>43664.69363425926</v>
      </c>
    </row>
    <row r="1362" spans="1:6" x14ac:dyDescent="0.35">
      <c r="A1362" s="170" t="s">
        <v>1880</v>
      </c>
      <c r="B1362" s="206">
        <v>0.1</v>
      </c>
      <c r="C1362" t="s">
        <v>1706</v>
      </c>
      <c r="D1362" t="s">
        <v>1707</v>
      </c>
      <c r="E1362" t="s">
        <v>273</v>
      </c>
      <c r="F1362">
        <v>43664.69363425926</v>
      </c>
    </row>
    <row r="1363" spans="1:6" x14ac:dyDescent="0.35">
      <c r="A1363" s="170" t="s">
        <v>1881</v>
      </c>
      <c r="B1363" s="206">
        <v>0.1</v>
      </c>
      <c r="C1363" t="s">
        <v>1706</v>
      </c>
      <c r="D1363" t="s">
        <v>1707</v>
      </c>
      <c r="E1363" t="s">
        <v>273</v>
      </c>
      <c r="F1363">
        <v>43664.69363425926</v>
      </c>
    </row>
    <row r="1364" spans="1:6" x14ac:dyDescent="0.35">
      <c r="A1364" s="170" t="s">
        <v>1050</v>
      </c>
      <c r="B1364" s="206">
        <v>8.9999999999999993E-3</v>
      </c>
      <c r="C1364" t="s">
        <v>676</v>
      </c>
      <c r="D1364" t="s">
        <v>122</v>
      </c>
      <c r="E1364" t="s">
        <v>273</v>
      </c>
      <c r="F1364">
        <v>42395.573738425926</v>
      </c>
    </row>
    <row r="1365" spans="1:6" x14ac:dyDescent="0.35">
      <c r="A1365" s="170" t="s">
        <v>1051</v>
      </c>
      <c r="B1365" s="206">
        <v>8.9999999999999993E-3</v>
      </c>
      <c r="C1365" t="s">
        <v>676</v>
      </c>
      <c r="D1365" t="s">
        <v>122</v>
      </c>
      <c r="E1365" t="s">
        <v>273</v>
      </c>
      <c r="F1365">
        <v>42395.573738425926</v>
      </c>
    </row>
    <row r="1366" spans="1:6" x14ac:dyDescent="0.35">
      <c r="A1366" s="170" t="s">
        <v>1052</v>
      </c>
      <c r="B1366" s="206">
        <v>8.9999999999999993E-3</v>
      </c>
      <c r="C1366" t="s">
        <v>676</v>
      </c>
      <c r="D1366" t="s">
        <v>122</v>
      </c>
      <c r="E1366" t="s">
        <v>273</v>
      </c>
      <c r="F1366">
        <v>42395.573738425926</v>
      </c>
    </row>
    <row r="1367" spans="1:6" x14ac:dyDescent="0.35">
      <c r="A1367" s="170" t="s">
        <v>1053</v>
      </c>
      <c r="B1367" s="206">
        <v>8.9999999999999993E-3</v>
      </c>
      <c r="C1367" t="s">
        <v>676</v>
      </c>
      <c r="D1367" t="s">
        <v>122</v>
      </c>
      <c r="E1367" t="s">
        <v>273</v>
      </c>
      <c r="F1367">
        <v>42395.573738425926</v>
      </c>
    </row>
    <row r="1368" spans="1:6" x14ac:dyDescent="0.35">
      <c r="A1368" s="170" t="s">
        <v>1307</v>
      </c>
      <c r="B1368" s="206">
        <v>0.02</v>
      </c>
      <c r="C1368" t="s">
        <v>1109</v>
      </c>
      <c r="D1368" t="s">
        <v>123</v>
      </c>
      <c r="E1368" t="s">
        <v>273</v>
      </c>
      <c r="F1368">
        <v>42347.501400462963</v>
      </c>
    </row>
    <row r="1369" spans="1:6" x14ac:dyDescent="0.35">
      <c r="A1369" s="170" t="s">
        <v>380</v>
      </c>
      <c r="B1369" s="206">
        <v>0.01</v>
      </c>
      <c r="C1369" t="s">
        <v>291</v>
      </c>
      <c r="D1369" t="s">
        <v>121</v>
      </c>
      <c r="E1369" t="s">
        <v>273</v>
      </c>
      <c r="F1369">
        <v>43451.690671296295</v>
      </c>
    </row>
    <row r="1370" spans="1:6" x14ac:dyDescent="0.35">
      <c r="A1370" s="170" t="s">
        <v>381</v>
      </c>
      <c r="B1370" s="206">
        <v>0.01</v>
      </c>
      <c r="C1370" t="s">
        <v>291</v>
      </c>
      <c r="D1370" t="s">
        <v>121</v>
      </c>
      <c r="E1370" t="s">
        <v>273</v>
      </c>
      <c r="F1370">
        <v>43451.690671296295</v>
      </c>
    </row>
    <row r="1371" spans="1:6" x14ac:dyDescent="0.35">
      <c r="A1371" s="170" t="s">
        <v>1882</v>
      </c>
      <c r="B1371" s="206">
        <v>0.1</v>
      </c>
      <c r="C1371" t="s">
        <v>1706</v>
      </c>
      <c r="D1371" t="s">
        <v>1707</v>
      </c>
      <c r="E1371" t="s">
        <v>273</v>
      </c>
      <c r="F1371">
        <v>43664.69363425926</v>
      </c>
    </row>
    <row r="1372" spans="1:6" x14ac:dyDescent="0.35">
      <c r="A1372" s="170" t="s">
        <v>1883</v>
      </c>
      <c r="B1372" s="206">
        <v>0.1</v>
      </c>
      <c r="C1372" t="s">
        <v>1709</v>
      </c>
      <c r="D1372" t="s">
        <v>1710</v>
      </c>
      <c r="E1372" t="s">
        <v>273</v>
      </c>
      <c r="F1372">
        <v>43664.676840277774</v>
      </c>
    </row>
    <row r="1373" spans="1:6" x14ac:dyDescent="0.35">
      <c r="A1373" s="170" t="s">
        <v>1884</v>
      </c>
      <c r="B1373" s="206">
        <v>0.1</v>
      </c>
      <c r="C1373" t="s">
        <v>1709</v>
      </c>
      <c r="D1373" t="s">
        <v>1710</v>
      </c>
      <c r="E1373" t="s">
        <v>273</v>
      </c>
      <c r="F1373">
        <v>43664.676840277774</v>
      </c>
    </row>
    <row r="1374" spans="1:6" x14ac:dyDescent="0.35">
      <c r="A1374" s="170" t="s">
        <v>1054</v>
      </c>
      <c r="B1374" s="206">
        <v>8.9999999999999993E-3</v>
      </c>
      <c r="C1374" t="s">
        <v>676</v>
      </c>
      <c r="D1374" t="s">
        <v>122</v>
      </c>
      <c r="E1374" t="s">
        <v>273</v>
      </c>
      <c r="F1374">
        <v>42395.573738425926</v>
      </c>
    </row>
    <row r="1375" spans="1:6" x14ac:dyDescent="0.35">
      <c r="A1375" s="170" t="s">
        <v>1055</v>
      </c>
      <c r="B1375" s="206">
        <v>8.9999999999999993E-3</v>
      </c>
      <c r="C1375" t="s">
        <v>676</v>
      </c>
      <c r="D1375" t="s">
        <v>122</v>
      </c>
      <c r="E1375" t="s">
        <v>273</v>
      </c>
      <c r="F1375">
        <v>42395.573738425926</v>
      </c>
    </row>
    <row r="1376" spans="1:6" x14ac:dyDescent="0.35">
      <c r="A1376" s="170" t="s">
        <v>1056</v>
      </c>
      <c r="B1376" s="206">
        <v>8.9999999999999993E-3</v>
      </c>
      <c r="C1376" t="s">
        <v>676</v>
      </c>
      <c r="D1376" t="s">
        <v>122</v>
      </c>
      <c r="E1376" t="s">
        <v>273</v>
      </c>
      <c r="F1376">
        <v>42395.573738425926</v>
      </c>
    </row>
    <row r="1377" spans="1:6" x14ac:dyDescent="0.35">
      <c r="A1377" s="170" t="s">
        <v>1057</v>
      </c>
      <c r="B1377" s="206">
        <v>8.9999999999999993E-3</v>
      </c>
      <c r="C1377" t="s">
        <v>676</v>
      </c>
      <c r="D1377" t="s">
        <v>122</v>
      </c>
      <c r="E1377" t="s">
        <v>273</v>
      </c>
      <c r="F1377">
        <v>42395.573738425926</v>
      </c>
    </row>
    <row r="1378" spans="1:6" x14ac:dyDescent="0.35">
      <c r="A1378" s="170" t="s">
        <v>1885</v>
      </c>
      <c r="B1378" s="206">
        <v>0.1</v>
      </c>
      <c r="C1378" t="s">
        <v>1706</v>
      </c>
      <c r="D1378" t="s">
        <v>1707</v>
      </c>
      <c r="E1378" t="s">
        <v>273</v>
      </c>
      <c r="F1378">
        <v>43664.69363425926</v>
      </c>
    </row>
    <row r="1379" spans="1:6" x14ac:dyDescent="0.35">
      <c r="A1379" s="170" t="s">
        <v>1886</v>
      </c>
      <c r="B1379" s="206">
        <v>0.1</v>
      </c>
      <c r="C1379" t="s">
        <v>1706</v>
      </c>
      <c r="D1379" t="s">
        <v>1707</v>
      </c>
      <c r="E1379" t="s">
        <v>273</v>
      </c>
      <c r="F1379">
        <v>43664.69363425926</v>
      </c>
    </row>
    <row r="1380" spans="1:6" x14ac:dyDescent="0.35">
      <c r="A1380" s="170" t="s">
        <v>1058</v>
      </c>
      <c r="B1380" s="206">
        <v>8.9999999999999993E-3</v>
      </c>
      <c r="C1380" t="s">
        <v>676</v>
      </c>
      <c r="D1380" t="s">
        <v>122</v>
      </c>
      <c r="E1380" t="s">
        <v>273</v>
      </c>
      <c r="F1380">
        <v>42395.573738425926</v>
      </c>
    </row>
    <row r="1381" spans="1:6" x14ac:dyDescent="0.35">
      <c r="A1381" s="170" t="s">
        <v>1887</v>
      </c>
      <c r="B1381" s="206">
        <v>0.1</v>
      </c>
      <c r="C1381" t="s">
        <v>1703</v>
      </c>
      <c r="D1381" t="s">
        <v>1704</v>
      </c>
      <c r="E1381" t="s">
        <v>273</v>
      </c>
      <c r="F1381">
        <v>43664.675219907411</v>
      </c>
    </row>
    <row r="1382" spans="1:6" x14ac:dyDescent="0.35">
      <c r="A1382" s="170" t="s">
        <v>1059</v>
      </c>
      <c r="B1382" s="206">
        <v>8.9999999999999993E-3</v>
      </c>
      <c r="C1382" t="s">
        <v>676</v>
      </c>
      <c r="D1382" t="s">
        <v>122</v>
      </c>
      <c r="E1382" t="s">
        <v>273</v>
      </c>
      <c r="F1382">
        <v>42395.573738425926</v>
      </c>
    </row>
    <row r="1383" spans="1:6" x14ac:dyDescent="0.35">
      <c r="A1383" s="170" t="s">
        <v>1060</v>
      </c>
      <c r="B1383" s="206">
        <v>8.9999999999999993E-3</v>
      </c>
      <c r="C1383" t="s">
        <v>676</v>
      </c>
      <c r="D1383" t="s">
        <v>122</v>
      </c>
      <c r="E1383" t="s">
        <v>273</v>
      </c>
      <c r="F1383">
        <v>42395.573738425926</v>
      </c>
    </row>
    <row r="1384" spans="1:6" x14ac:dyDescent="0.35">
      <c r="A1384" s="170" t="s">
        <v>1061</v>
      </c>
      <c r="B1384" s="206">
        <v>8.9999999999999993E-3</v>
      </c>
      <c r="C1384" t="s">
        <v>676</v>
      </c>
      <c r="D1384" t="s">
        <v>122</v>
      </c>
      <c r="E1384" t="s">
        <v>273</v>
      </c>
      <c r="F1384">
        <v>42395.573738425926</v>
      </c>
    </row>
    <row r="1385" spans="1:6" x14ac:dyDescent="0.35">
      <c r="A1385" s="170" t="s">
        <v>1888</v>
      </c>
      <c r="B1385" s="206">
        <v>0.1</v>
      </c>
      <c r="C1385" t="s">
        <v>1709</v>
      </c>
      <c r="D1385" t="s">
        <v>1710</v>
      </c>
      <c r="E1385" t="s">
        <v>273</v>
      </c>
      <c r="F1385">
        <v>43664.676840277774</v>
      </c>
    </row>
    <row r="1386" spans="1:6" x14ac:dyDescent="0.35">
      <c r="A1386" s="170" t="s">
        <v>1062</v>
      </c>
      <c r="B1386" s="206">
        <v>8.9999999999999993E-3</v>
      </c>
      <c r="C1386" t="s">
        <v>676</v>
      </c>
      <c r="D1386" t="s">
        <v>122</v>
      </c>
      <c r="E1386" t="s">
        <v>273</v>
      </c>
      <c r="F1386">
        <v>42395.573738425926</v>
      </c>
    </row>
    <row r="1387" spans="1:6" x14ac:dyDescent="0.35">
      <c r="A1387" s="170" t="s">
        <v>1063</v>
      </c>
      <c r="B1387" s="206">
        <v>8.9999999999999993E-3</v>
      </c>
      <c r="C1387" t="s">
        <v>676</v>
      </c>
      <c r="D1387" t="s">
        <v>122</v>
      </c>
      <c r="E1387" t="s">
        <v>273</v>
      </c>
      <c r="F1387">
        <v>42395.573738425926</v>
      </c>
    </row>
    <row r="1388" spans="1:6" x14ac:dyDescent="0.35">
      <c r="A1388" s="170" t="s">
        <v>1064</v>
      </c>
      <c r="B1388" s="206">
        <v>8.9999999999999993E-3</v>
      </c>
      <c r="C1388" t="s">
        <v>676</v>
      </c>
      <c r="D1388" t="s">
        <v>122</v>
      </c>
      <c r="E1388" t="s">
        <v>273</v>
      </c>
      <c r="F1388">
        <v>42395.573738425926</v>
      </c>
    </row>
    <row r="1389" spans="1:6" x14ac:dyDescent="0.35">
      <c r="A1389" s="170" t="s">
        <v>1065</v>
      </c>
      <c r="B1389" s="206">
        <v>8.9999999999999993E-3</v>
      </c>
      <c r="C1389" t="s">
        <v>676</v>
      </c>
      <c r="D1389" t="s">
        <v>122</v>
      </c>
      <c r="E1389" t="s">
        <v>273</v>
      </c>
      <c r="F1389">
        <v>42395.573738425926</v>
      </c>
    </row>
    <row r="1390" spans="1:6" x14ac:dyDescent="0.35">
      <c r="A1390" s="170" t="s">
        <v>1066</v>
      </c>
      <c r="B1390" s="206">
        <v>8.9999999999999993E-3</v>
      </c>
      <c r="C1390" t="s">
        <v>676</v>
      </c>
      <c r="D1390" t="s">
        <v>122</v>
      </c>
      <c r="E1390" t="s">
        <v>273</v>
      </c>
      <c r="F1390">
        <v>42395.573738425926</v>
      </c>
    </row>
    <row r="1391" spans="1:6" x14ac:dyDescent="0.35">
      <c r="A1391" s="170" t="s">
        <v>1423</v>
      </c>
      <c r="B1391" s="206">
        <v>0.1</v>
      </c>
      <c r="C1391" t="s">
        <v>1365</v>
      </c>
      <c r="D1391" t="s">
        <v>1366</v>
      </c>
      <c r="E1391" t="s">
        <v>273</v>
      </c>
      <c r="F1391">
        <v>43850.636631944442</v>
      </c>
    </row>
    <row r="1392" spans="1:6" x14ac:dyDescent="0.35">
      <c r="A1392" s="170" t="s">
        <v>1067</v>
      </c>
      <c r="B1392" s="206">
        <v>8.9999999999999993E-3</v>
      </c>
      <c r="C1392" t="s">
        <v>676</v>
      </c>
      <c r="D1392" t="s">
        <v>122</v>
      </c>
      <c r="E1392" t="s">
        <v>273</v>
      </c>
      <c r="F1392">
        <v>42395.573738425926</v>
      </c>
    </row>
    <row r="1393" spans="1:6" x14ac:dyDescent="0.35">
      <c r="A1393" s="170" t="s">
        <v>1889</v>
      </c>
      <c r="B1393" s="206">
        <v>0.1</v>
      </c>
      <c r="C1393" t="s">
        <v>1706</v>
      </c>
      <c r="D1393" t="s">
        <v>1707</v>
      </c>
      <c r="E1393" t="s">
        <v>273</v>
      </c>
      <c r="F1393">
        <v>43664.69363425926</v>
      </c>
    </row>
    <row r="1394" spans="1:6" x14ac:dyDescent="0.35">
      <c r="A1394" s="170" t="s">
        <v>382</v>
      </c>
      <c r="B1394" s="206">
        <v>0.01</v>
      </c>
      <c r="C1394" t="s">
        <v>291</v>
      </c>
      <c r="D1394" t="s">
        <v>121</v>
      </c>
      <c r="E1394" t="s">
        <v>273</v>
      </c>
      <c r="F1394">
        <v>43451.690671296295</v>
      </c>
    </row>
    <row r="1395" spans="1:6" x14ac:dyDescent="0.35">
      <c r="A1395" s="170" t="s">
        <v>383</v>
      </c>
      <c r="B1395" s="206">
        <v>0.01</v>
      </c>
      <c r="C1395" t="s">
        <v>291</v>
      </c>
      <c r="D1395" t="s">
        <v>121</v>
      </c>
      <c r="E1395" t="s">
        <v>273</v>
      </c>
      <c r="F1395">
        <v>43451.690671296295</v>
      </c>
    </row>
    <row r="1396" spans="1:6" x14ac:dyDescent="0.35">
      <c r="A1396" s="170" t="s">
        <v>1308</v>
      </c>
      <c r="B1396" s="206">
        <v>0.02</v>
      </c>
      <c r="C1396" t="s">
        <v>1109</v>
      </c>
      <c r="D1396" t="s">
        <v>123</v>
      </c>
      <c r="E1396" t="s">
        <v>273</v>
      </c>
      <c r="F1396">
        <v>42347.501400462963</v>
      </c>
    </row>
    <row r="1397" spans="1:6" x14ac:dyDescent="0.35">
      <c r="A1397" s="170" t="s">
        <v>1068</v>
      </c>
      <c r="B1397" s="206">
        <v>8.9999999999999993E-3</v>
      </c>
      <c r="C1397" t="s">
        <v>676</v>
      </c>
      <c r="D1397" t="s">
        <v>122</v>
      </c>
      <c r="E1397" t="s">
        <v>273</v>
      </c>
      <c r="F1397">
        <v>42395.573738425926</v>
      </c>
    </row>
    <row r="1398" spans="1:6" x14ac:dyDescent="0.35">
      <c r="A1398" s="170" t="s">
        <v>1069</v>
      </c>
      <c r="B1398" s="206">
        <v>8.9999999999999993E-3</v>
      </c>
      <c r="C1398" t="s">
        <v>676</v>
      </c>
      <c r="D1398" t="s">
        <v>122</v>
      </c>
      <c r="E1398" t="s">
        <v>273</v>
      </c>
      <c r="F1398">
        <v>42395.573738425926</v>
      </c>
    </row>
    <row r="1399" spans="1:6" x14ac:dyDescent="0.35">
      <c r="A1399" s="170" t="s">
        <v>1070</v>
      </c>
      <c r="B1399" s="206">
        <v>8.9999999999999993E-3</v>
      </c>
      <c r="C1399" t="s">
        <v>676</v>
      </c>
      <c r="D1399" t="s">
        <v>122</v>
      </c>
      <c r="E1399" t="s">
        <v>273</v>
      </c>
      <c r="F1399">
        <v>42395.573738425926</v>
      </c>
    </row>
    <row r="1400" spans="1:6" x14ac:dyDescent="0.35">
      <c r="A1400" s="170" t="s">
        <v>1890</v>
      </c>
      <c r="B1400" s="206">
        <v>0.1</v>
      </c>
      <c r="C1400" t="s">
        <v>1706</v>
      </c>
      <c r="D1400" t="s">
        <v>1707</v>
      </c>
      <c r="E1400" t="s">
        <v>273</v>
      </c>
      <c r="F1400">
        <v>43664.69363425926</v>
      </c>
    </row>
    <row r="1401" spans="1:6" x14ac:dyDescent="0.35">
      <c r="A1401" s="170" t="s">
        <v>1071</v>
      </c>
      <c r="B1401" s="206">
        <v>8.9999999999999993E-3</v>
      </c>
      <c r="C1401" t="s">
        <v>676</v>
      </c>
      <c r="D1401" t="s">
        <v>122</v>
      </c>
      <c r="E1401" t="s">
        <v>273</v>
      </c>
      <c r="F1401">
        <v>42395.573738425926</v>
      </c>
    </row>
    <row r="1402" spans="1:6" x14ac:dyDescent="0.35">
      <c r="A1402" s="170" t="s">
        <v>1072</v>
      </c>
      <c r="B1402" s="206">
        <v>8.9999999999999993E-3</v>
      </c>
      <c r="C1402" t="s">
        <v>676</v>
      </c>
      <c r="D1402" t="s">
        <v>122</v>
      </c>
      <c r="E1402" t="s">
        <v>273</v>
      </c>
      <c r="F1402">
        <v>42395.573738425926</v>
      </c>
    </row>
    <row r="1403" spans="1:6" x14ac:dyDescent="0.35">
      <c r="A1403" s="170" t="s">
        <v>1309</v>
      </c>
      <c r="B1403" s="206">
        <v>0.02</v>
      </c>
      <c r="C1403" t="s">
        <v>1109</v>
      </c>
      <c r="D1403" t="s">
        <v>123</v>
      </c>
      <c r="E1403" t="s">
        <v>273</v>
      </c>
      <c r="F1403">
        <v>42347.501400462963</v>
      </c>
    </row>
    <row r="1404" spans="1:6" x14ac:dyDescent="0.35">
      <c r="A1404" s="170" t="s">
        <v>1073</v>
      </c>
      <c r="B1404" s="206">
        <v>8.9999999999999993E-3</v>
      </c>
      <c r="C1404" t="s">
        <v>676</v>
      </c>
      <c r="D1404" t="s">
        <v>122</v>
      </c>
      <c r="E1404" t="s">
        <v>273</v>
      </c>
      <c r="F1404">
        <v>42395.573738425926</v>
      </c>
    </row>
    <row r="1405" spans="1:6" x14ac:dyDescent="0.35">
      <c r="A1405" s="170" t="s">
        <v>1074</v>
      </c>
      <c r="B1405" s="206">
        <v>8.9999999999999993E-3</v>
      </c>
      <c r="C1405" t="s">
        <v>676</v>
      </c>
      <c r="D1405" t="s">
        <v>122</v>
      </c>
      <c r="E1405" t="s">
        <v>273</v>
      </c>
      <c r="F1405">
        <v>42395.573738425926</v>
      </c>
    </row>
    <row r="1406" spans="1:6" x14ac:dyDescent="0.35">
      <c r="A1406" s="170" t="s">
        <v>1075</v>
      </c>
      <c r="B1406" s="206">
        <v>8.9999999999999993E-3</v>
      </c>
      <c r="C1406" t="s">
        <v>676</v>
      </c>
      <c r="D1406" t="s">
        <v>122</v>
      </c>
      <c r="E1406" t="s">
        <v>273</v>
      </c>
      <c r="F1406">
        <v>42395.573738425926</v>
      </c>
    </row>
    <row r="1407" spans="1:6" x14ac:dyDescent="0.35">
      <c r="A1407" s="170" t="s">
        <v>1076</v>
      </c>
      <c r="B1407" s="206">
        <v>8.9999999999999993E-3</v>
      </c>
      <c r="C1407" t="s">
        <v>676</v>
      </c>
      <c r="D1407" t="s">
        <v>122</v>
      </c>
      <c r="E1407" t="s">
        <v>273</v>
      </c>
      <c r="F1407">
        <v>42395.573738425926</v>
      </c>
    </row>
    <row r="1408" spans="1:6" x14ac:dyDescent="0.35">
      <c r="A1408" s="170" t="s">
        <v>1077</v>
      </c>
      <c r="B1408" s="206">
        <v>8.9999999999999993E-3</v>
      </c>
      <c r="C1408" t="s">
        <v>676</v>
      </c>
      <c r="D1408" t="s">
        <v>122</v>
      </c>
      <c r="E1408" t="s">
        <v>273</v>
      </c>
      <c r="F1408">
        <v>42395.573738425926</v>
      </c>
    </row>
    <row r="1409" spans="1:6" x14ac:dyDescent="0.35">
      <c r="A1409" s="170" t="s">
        <v>1078</v>
      </c>
      <c r="B1409" s="206">
        <v>8.9999999999999993E-3</v>
      </c>
      <c r="C1409" t="s">
        <v>676</v>
      </c>
      <c r="D1409" t="s">
        <v>122</v>
      </c>
      <c r="E1409" t="s">
        <v>273</v>
      </c>
      <c r="F1409">
        <v>42395.573738425926</v>
      </c>
    </row>
    <row r="1410" spans="1:6" x14ac:dyDescent="0.35">
      <c r="A1410" s="170" t="s">
        <v>1079</v>
      </c>
      <c r="B1410" s="206">
        <v>8.9999999999999993E-3</v>
      </c>
      <c r="C1410" t="s">
        <v>676</v>
      </c>
      <c r="D1410" t="s">
        <v>122</v>
      </c>
      <c r="E1410" t="s">
        <v>273</v>
      </c>
      <c r="F1410">
        <v>42395.573738425926</v>
      </c>
    </row>
    <row r="1411" spans="1:6" x14ac:dyDescent="0.35">
      <c r="A1411" s="170" t="s">
        <v>1080</v>
      </c>
      <c r="B1411" s="206">
        <v>8.9999999999999993E-3</v>
      </c>
      <c r="C1411" t="s">
        <v>676</v>
      </c>
      <c r="D1411" t="s">
        <v>122</v>
      </c>
      <c r="E1411" t="s">
        <v>273</v>
      </c>
      <c r="F1411">
        <v>42395.573738425926</v>
      </c>
    </row>
    <row r="1412" spans="1:6" x14ac:dyDescent="0.35">
      <c r="A1412" s="170" t="s">
        <v>1081</v>
      </c>
      <c r="B1412" s="206">
        <v>8.9999999999999993E-3</v>
      </c>
      <c r="C1412" t="s">
        <v>676</v>
      </c>
      <c r="D1412" t="s">
        <v>122</v>
      </c>
      <c r="E1412" t="s">
        <v>273</v>
      </c>
      <c r="F1412">
        <v>42395.573738425926</v>
      </c>
    </row>
    <row r="1413" spans="1:6" x14ac:dyDescent="0.35">
      <c r="A1413" s="170" t="s">
        <v>1082</v>
      </c>
      <c r="B1413" s="206">
        <v>8.9999999999999993E-3</v>
      </c>
      <c r="C1413" t="s">
        <v>676</v>
      </c>
      <c r="D1413" t="s">
        <v>122</v>
      </c>
      <c r="E1413" t="s">
        <v>273</v>
      </c>
      <c r="F1413">
        <v>42395.573738425926</v>
      </c>
    </row>
    <row r="1414" spans="1:6" x14ac:dyDescent="0.35">
      <c r="A1414" s="170" t="s">
        <v>1083</v>
      </c>
      <c r="B1414" s="206">
        <v>8.9999999999999993E-3</v>
      </c>
      <c r="C1414" t="s">
        <v>676</v>
      </c>
      <c r="D1414" t="s">
        <v>122</v>
      </c>
      <c r="E1414" t="s">
        <v>273</v>
      </c>
      <c r="F1414">
        <v>42395.573738425926</v>
      </c>
    </row>
    <row r="1415" spans="1:6" x14ac:dyDescent="0.35">
      <c r="A1415" s="170" t="s">
        <v>1084</v>
      </c>
      <c r="B1415" s="206">
        <v>8.9999999999999993E-3</v>
      </c>
      <c r="C1415" t="s">
        <v>676</v>
      </c>
      <c r="D1415" t="s">
        <v>122</v>
      </c>
      <c r="E1415" t="s">
        <v>273</v>
      </c>
      <c r="F1415">
        <v>42395.573738425926</v>
      </c>
    </row>
    <row r="1416" spans="1:6" x14ac:dyDescent="0.35">
      <c r="A1416" s="170" t="s">
        <v>1311</v>
      </c>
      <c r="B1416" s="206">
        <v>0.02</v>
      </c>
      <c r="C1416" t="s">
        <v>1109</v>
      </c>
      <c r="D1416" t="s">
        <v>123</v>
      </c>
      <c r="E1416" t="s">
        <v>273</v>
      </c>
      <c r="F1416">
        <v>42347.501400462963</v>
      </c>
    </row>
    <row r="1417" spans="1:6" x14ac:dyDescent="0.35">
      <c r="A1417" s="170" t="s">
        <v>1312</v>
      </c>
      <c r="B1417" s="206">
        <v>0.02</v>
      </c>
      <c r="C1417" t="s">
        <v>1109</v>
      </c>
      <c r="D1417" t="s">
        <v>123</v>
      </c>
      <c r="E1417" t="s">
        <v>273</v>
      </c>
      <c r="F1417">
        <v>42347.501400462963</v>
      </c>
    </row>
    <row r="1418" spans="1:6" x14ac:dyDescent="0.35">
      <c r="A1418" s="170" t="s">
        <v>1891</v>
      </c>
      <c r="B1418" s="206">
        <v>0.1</v>
      </c>
      <c r="C1418" t="s">
        <v>1706</v>
      </c>
      <c r="D1418" t="s">
        <v>1707</v>
      </c>
      <c r="E1418" t="s">
        <v>273</v>
      </c>
      <c r="F1418">
        <v>43664.69363425926</v>
      </c>
    </row>
    <row r="1419" spans="1:6" x14ac:dyDescent="0.35">
      <c r="A1419" s="170" t="s">
        <v>1085</v>
      </c>
      <c r="B1419" s="206">
        <v>8.9999999999999993E-3</v>
      </c>
      <c r="C1419" t="s">
        <v>676</v>
      </c>
      <c r="D1419" t="s">
        <v>122</v>
      </c>
      <c r="E1419" t="s">
        <v>273</v>
      </c>
      <c r="F1419">
        <v>42395.573738425926</v>
      </c>
    </row>
    <row r="1420" spans="1:6" x14ac:dyDescent="0.35">
      <c r="A1420" s="170" t="s">
        <v>1086</v>
      </c>
      <c r="B1420" s="206">
        <v>8.9999999999999993E-3</v>
      </c>
      <c r="C1420" t="s">
        <v>676</v>
      </c>
      <c r="D1420" t="s">
        <v>122</v>
      </c>
      <c r="E1420" t="s">
        <v>273</v>
      </c>
      <c r="F1420">
        <v>42395.573738425926</v>
      </c>
    </row>
    <row r="1421" spans="1:6" x14ac:dyDescent="0.35">
      <c r="A1421" s="170" t="s">
        <v>1087</v>
      </c>
      <c r="B1421" s="206">
        <v>8.9999999999999993E-3</v>
      </c>
      <c r="C1421" t="s">
        <v>676</v>
      </c>
      <c r="D1421" t="s">
        <v>122</v>
      </c>
      <c r="E1421" t="s">
        <v>273</v>
      </c>
      <c r="F1421">
        <v>42395.573738425926</v>
      </c>
    </row>
    <row r="1422" spans="1:6" x14ac:dyDescent="0.35">
      <c r="A1422" s="170" t="s">
        <v>1088</v>
      </c>
      <c r="B1422" s="206">
        <v>8.9999999999999993E-3</v>
      </c>
      <c r="C1422" t="s">
        <v>676</v>
      </c>
      <c r="D1422" t="s">
        <v>122</v>
      </c>
      <c r="E1422" t="s">
        <v>273</v>
      </c>
      <c r="F1422">
        <v>42395.573738425926</v>
      </c>
    </row>
    <row r="1423" spans="1:6" x14ac:dyDescent="0.35">
      <c r="A1423" s="170" t="s">
        <v>1089</v>
      </c>
      <c r="B1423" s="206">
        <v>8.9999999999999993E-3</v>
      </c>
      <c r="C1423" t="s">
        <v>676</v>
      </c>
      <c r="D1423" t="s">
        <v>122</v>
      </c>
      <c r="E1423" t="s">
        <v>273</v>
      </c>
      <c r="F1423">
        <v>42395.573738425926</v>
      </c>
    </row>
    <row r="1424" spans="1:6" x14ac:dyDescent="0.35">
      <c r="A1424" s="170" t="s">
        <v>1090</v>
      </c>
      <c r="B1424" s="206">
        <v>8.9999999999999993E-3</v>
      </c>
      <c r="C1424" t="s">
        <v>676</v>
      </c>
      <c r="D1424" t="s">
        <v>122</v>
      </c>
      <c r="E1424" t="s">
        <v>273</v>
      </c>
      <c r="F1424">
        <v>42395.573738425926</v>
      </c>
    </row>
    <row r="1425" spans="1:6" x14ac:dyDescent="0.35">
      <c r="A1425" s="170" t="s">
        <v>1091</v>
      </c>
      <c r="B1425" s="206">
        <v>8.9999999999999993E-3</v>
      </c>
      <c r="C1425" t="s">
        <v>676</v>
      </c>
      <c r="D1425" t="s">
        <v>122</v>
      </c>
      <c r="E1425" t="s">
        <v>273</v>
      </c>
      <c r="F1425">
        <v>42395.573738425926</v>
      </c>
    </row>
    <row r="1426" spans="1:6" x14ac:dyDescent="0.35">
      <c r="A1426" s="170" t="s">
        <v>1092</v>
      </c>
      <c r="B1426" s="206">
        <v>8.9999999999999993E-3</v>
      </c>
      <c r="C1426" t="s">
        <v>676</v>
      </c>
      <c r="D1426" t="s">
        <v>122</v>
      </c>
      <c r="E1426" t="s">
        <v>273</v>
      </c>
      <c r="F1426">
        <v>42395.573738425926</v>
      </c>
    </row>
    <row r="1427" spans="1:6" x14ac:dyDescent="0.35">
      <c r="A1427" s="170" t="s">
        <v>1093</v>
      </c>
      <c r="B1427" s="206">
        <v>8.9999999999999993E-3</v>
      </c>
      <c r="C1427" t="s">
        <v>676</v>
      </c>
      <c r="D1427" t="s">
        <v>122</v>
      </c>
      <c r="E1427" t="s">
        <v>273</v>
      </c>
      <c r="F1427">
        <v>42395.573738425926</v>
      </c>
    </row>
    <row r="1428" spans="1:6" x14ac:dyDescent="0.35">
      <c r="A1428" s="170" t="s">
        <v>1094</v>
      </c>
      <c r="B1428" s="206">
        <v>8.9999999999999993E-3</v>
      </c>
      <c r="C1428" t="s">
        <v>676</v>
      </c>
      <c r="D1428" t="s">
        <v>122</v>
      </c>
      <c r="E1428" t="s">
        <v>273</v>
      </c>
      <c r="F1428">
        <v>42395.573738425926</v>
      </c>
    </row>
    <row r="1429" spans="1:6" x14ac:dyDescent="0.35">
      <c r="A1429" s="170" t="s">
        <v>1095</v>
      </c>
      <c r="B1429" s="206">
        <v>8.9999999999999993E-3</v>
      </c>
      <c r="C1429" t="s">
        <v>676</v>
      </c>
      <c r="D1429" t="s">
        <v>122</v>
      </c>
      <c r="E1429" t="s">
        <v>273</v>
      </c>
      <c r="F1429">
        <v>42395.573738425926</v>
      </c>
    </row>
    <row r="1430" spans="1:6" x14ac:dyDescent="0.35">
      <c r="A1430" s="170" t="s">
        <v>1313</v>
      </c>
      <c r="B1430" s="206">
        <v>0.02</v>
      </c>
      <c r="C1430" t="s">
        <v>1109</v>
      </c>
      <c r="D1430" t="s">
        <v>123</v>
      </c>
      <c r="E1430" t="s">
        <v>273</v>
      </c>
      <c r="F1430">
        <v>42347.501400462963</v>
      </c>
    </row>
    <row r="1431" spans="1:6" x14ac:dyDescent="0.35">
      <c r="A1431" s="170" t="s">
        <v>1314</v>
      </c>
      <c r="B1431" s="206">
        <v>0.02</v>
      </c>
      <c r="C1431" t="s">
        <v>1109</v>
      </c>
      <c r="D1431" t="s">
        <v>123</v>
      </c>
      <c r="E1431" t="s">
        <v>273</v>
      </c>
      <c r="F1431">
        <v>42347.501400462963</v>
      </c>
    </row>
    <row r="1432" spans="1:6" x14ac:dyDescent="0.35">
      <c r="A1432" s="170" t="s">
        <v>1096</v>
      </c>
      <c r="B1432" s="206">
        <v>8.9999999999999993E-3</v>
      </c>
      <c r="C1432" t="s">
        <v>676</v>
      </c>
      <c r="D1432" t="s">
        <v>122</v>
      </c>
      <c r="E1432" t="s">
        <v>273</v>
      </c>
      <c r="F1432">
        <v>42395.573738425926</v>
      </c>
    </row>
    <row r="1433" spans="1:6" x14ac:dyDescent="0.35">
      <c r="A1433" s="170" t="s">
        <v>1310</v>
      </c>
      <c r="B1433" s="206">
        <v>0.02</v>
      </c>
      <c r="C1433" t="s">
        <v>1109</v>
      </c>
      <c r="D1433" t="s">
        <v>123</v>
      </c>
      <c r="E1433" t="s">
        <v>273</v>
      </c>
      <c r="F1433">
        <v>42347.501400462963</v>
      </c>
    </row>
    <row r="1434" spans="1:6" x14ac:dyDescent="0.35">
      <c r="A1434" s="170" t="s">
        <v>1097</v>
      </c>
      <c r="B1434" s="206">
        <v>8.9999999999999993E-3</v>
      </c>
      <c r="C1434" t="s">
        <v>676</v>
      </c>
      <c r="D1434" t="s">
        <v>122</v>
      </c>
      <c r="E1434" t="s">
        <v>273</v>
      </c>
      <c r="F1434">
        <v>42395.573738425926</v>
      </c>
    </row>
    <row r="1435" spans="1:6" x14ac:dyDescent="0.35">
      <c r="A1435" s="170" t="s">
        <v>1315</v>
      </c>
      <c r="B1435" s="206">
        <v>0.02</v>
      </c>
      <c r="C1435" t="s">
        <v>1109</v>
      </c>
      <c r="D1435" t="s">
        <v>123</v>
      </c>
      <c r="E1435" t="s">
        <v>273</v>
      </c>
      <c r="F1435">
        <v>42347.501400462963</v>
      </c>
    </row>
    <row r="1436" spans="1:6" x14ac:dyDescent="0.35">
      <c r="A1436" s="170" t="s">
        <v>1098</v>
      </c>
      <c r="B1436" s="206">
        <v>8.9999999999999993E-3</v>
      </c>
      <c r="C1436" t="s">
        <v>676</v>
      </c>
      <c r="D1436" t="s">
        <v>122</v>
      </c>
      <c r="E1436" t="s">
        <v>273</v>
      </c>
      <c r="F1436">
        <v>42395.573738425926</v>
      </c>
    </row>
    <row r="1437" spans="1:6" x14ac:dyDescent="0.35">
      <c r="A1437" s="170" t="s">
        <v>1550</v>
      </c>
      <c r="B1437" s="206">
        <v>0.1</v>
      </c>
      <c r="C1437" t="s">
        <v>1459</v>
      </c>
      <c r="D1437" t="s">
        <v>1460</v>
      </c>
      <c r="E1437" t="s">
        <v>273</v>
      </c>
      <c r="F1437">
        <v>43069.636192129627</v>
      </c>
    </row>
    <row r="1438" spans="1:6" x14ac:dyDescent="0.35">
      <c r="A1438" s="170" t="s">
        <v>1892</v>
      </c>
      <c r="B1438" s="206">
        <v>0.1</v>
      </c>
      <c r="C1438" t="s">
        <v>1706</v>
      </c>
      <c r="D1438" t="s">
        <v>1707</v>
      </c>
      <c r="E1438" t="s">
        <v>273</v>
      </c>
      <c r="F1438">
        <v>43664.69363425926</v>
      </c>
    </row>
    <row r="1439" spans="1:6" x14ac:dyDescent="0.35">
      <c r="A1439" s="170" t="s">
        <v>1099</v>
      </c>
      <c r="B1439" s="206">
        <v>8.9999999999999993E-3</v>
      </c>
      <c r="C1439" t="s">
        <v>676</v>
      </c>
      <c r="D1439" t="s">
        <v>122</v>
      </c>
      <c r="E1439" t="s">
        <v>273</v>
      </c>
      <c r="F1439">
        <v>42395.573738425926</v>
      </c>
    </row>
    <row r="1440" spans="1:6" x14ac:dyDescent="0.35">
      <c r="A1440" s="170" t="s">
        <v>1457</v>
      </c>
      <c r="B1440" s="206">
        <v>0.1</v>
      </c>
      <c r="C1440" t="s">
        <v>1452</v>
      </c>
      <c r="D1440" t="s">
        <v>1453</v>
      </c>
      <c r="E1440" t="s">
        <v>273</v>
      </c>
      <c r="F1440">
        <v>42341.684641203705</v>
      </c>
    </row>
    <row r="1441" spans="1:6" x14ac:dyDescent="0.35">
      <c r="A1441" s="170" t="s">
        <v>1363</v>
      </c>
      <c r="B1441" s="206">
        <v>0.1</v>
      </c>
      <c r="C1441" t="s">
        <v>1342</v>
      </c>
      <c r="D1441" t="s">
        <v>1343</v>
      </c>
      <c r="E1441" t="s">
        <v>273</v>
      </c>
      <c r="F1441">
        <v>42719.664039351854</v>
      </c>
    </row>
    <row r="1442" spans="1:6" x14ac:dyDescent="0.35">
      <c r="A1442" s="170" t="s">
        <v>1100</v>
      </c>
      <c r="B1442" s="206">
        <v>8.9999999999999993E-3</v>
      </c>
      <c r="C1442" t="s">
        <v>676</v>
      </c>
      <c r="D1442" t="s">
        <v>122</v>
      </c>
      <c r="E1442" t="s">
        <v>273</v>
      </c>
      <c r="F1442">
        <v>42395.573738425926</v>
      </c>
    </row>
    <row r="1443" spans="1:6" x14ac:dyDescent="0.35">
      <c r="A1443" s="170" t="s">
        <v>289</v>
      </c>
      <c r="B1443" s="206">
        <v>1</v>
      </c>
      <c r="C1443" t="s">
        <v>287</v>
      </c>
      <c r="D1443" t="s">
        <v>288</v>
      </c>
      <c r="E1443" t="s">
        <v>273</v>
      </c>
      <c r="F1443">
        <v>40512.491574074076</v>
      </c>
    </row>
    <row r="1444" spans="1:6" x14ac:dyDescent="0.35">
      <c r="A1444" s="170" t="s">
        <v>1424</v>
      </c>
      <c r="B1444" s="206">
        <v>0.1</v>
      </c>
      <c r="C1444" t="s">
        <v>1365</v>
      </c>
      <c r="D1444" t="s">
        <v>1366</v>
      </c>
      <c r="E1444" t="s">
        <v>273</v>
      </c>
      <c r="F1444">
        <v>43850.636631944442</v>
      </c>
    </row>
    <row r="1445" spans="1:6" x14ac:dyDescent="0.35">
      <c r="A1445" s="170" t="s">
        <v>1893</v>
      </c>
      <c r="B1445" s="206">
        <v>0.1</v>
      </c>
      <c r="C1445" t="s">
        <v>1709</v>
      </c>
      <c r="D1445" t="s">
        <v>1710</v>
      </c>
      <c r="E1445" t="s">
        <v>273</v>
      </c>
      <c r="F1445">
        <v>43664.676840277774</v>
      </c>
    </row>
    <row r="1446" spans="1:6" x14ac:dyDescent="0.35">
      <c r="A1446" s="170" t="s">
        <v>1425</v>
      </c>
      <c r="B1446" s="206">
        <v>0.1</v>
      </c>
      <c r="C1446" t="s">
        <v>1365</v>
      </c>
      <c r="D1446" t="s">
        <v>1366</v>
      </c>
      <c r="E1446" t="s">
        <v>273</v>
      </c>
      <c r="F1446">
        <v>43850.636631944442</v>
      </c>
    </row>
    <row r="1447" spans="1:6" x14ac:dyDescent="0.35">
      <c r="A1447" s="170" t="s">
        <v>1426</v>
      </c>
      <c r="B1447" s="206">
        <v>0.1</v>
      </c>
      <c r="C1447" t="s">
        <v>1365</v>
      </c>
      <c r="D1447" t="s">
        <v>1366</v>
      </c>
      <c r="E1447" t="s">
        <v>273</v>
      </c>
      <c r="F1447">
        <v>43850.636631944442</v>
      </c>
    </row>
    <row r="1448" spans="1:6" x14ac:dyDescent="0.35">
      <c r="A1448" s="170" t="s">
        <v>1427</v>
      </c>
      <c r="B1448" s="206">
        <v>0.1</v>
      </c>
      <c r="C1448" t="s">
        <v>1365</v>
      </c>
      <c r="D1448" t="s">
        <v>1366</v>
      </c>
      <c r="E1448" t="s">
        <v>273</v>
      </c>
      <c r="F1448">
        <v>43850.636631944442</v>
      </c>
    </row>
    <row r="1449" spans="1:6" x14ac:dyDescent="0.35">
      <c r="A1449" s="170" t="s">
        <v>1428</v>
      </c>
      <c r="B1449" s="206">
        <v>0.1</v>
      </c>
      <c r="C1449" t="s">
        <v>1365</v>
      </c>
      <c r="D1449" t="s">
        <v>1366</v>
      </c>
      <c r="E1449" t="s">
        <v>273</v>
      </c>
      <c r="F1449">
        <v>43850.636631944442</v>
      </c>
    </row>
    <row r="1450" spans="1:6" x14ac:dyDescent="0.35">
      <c r="A1450" s="170" t="s">
        <v>1429</v>
      </c>
      <c r="B1450" s="206">
        <v>0.1</v>
      </c>
      <c r="C1450" t="s">
        <v>1365</v>
      </c>
      <c r="D1450" t="s">
        <v>1366</v>
      </c>
      <c r="E1450" t="s">
        <v>273</v>
      </c>
      <c r="F1450">
        <v>43850.636631944442</v>
      </c>
    </row>
    <row r="1451" spans="1:6" x14ac:dyDescent="0.35">
      <c r="A1451" s="170" t="s">
        <v>1101</v>
      </c>
      <c r="B1451" s="206">
        <v>8.9999999999999993E-3</v>
      </c>
      <c r="C1451" t="s">
        <v>676</v>
      </c>
      <c r="D1451" t="s">
        <v>122</v>
      </c>
      <c r="E1451" t="s">
        <v>273</v>
      </c>
      <c r="F1451">
        <v>42395.573738425926</v>
      </c>
    </row>
    <row r="1452" spans="1:6" x14ac:dyDescent="0.35">
      <c r="A1452" s="170" t="s">
        <v>1102</v>
      </c>
      <c r="B1452" s="206">
        <v>8.9999999999999993E-3</v>
      </c>
      <c r="C1452" t="s">
        <v>676</v>
      </c>
      <c r="D1452" t="s">
        <v>122</v>
      </c>
      <c r="E1452" t="s">
        <v>273</v>
      </c>
      <c r="F1452">
        <v>42395.573738425926</v>
      </c>
    </row>
    <row r="1453" spans="1:6" x14ac:dyDescent="0.35">
      <c r="A1453" s="170" t="s">
        <v>1103</v>
      </c>
      <c r="B1453" s="206">
        <v>8.9999999999999993E-3</v>
      </c>
      <c r="C1453" t="s">
        <v>676</v>
      </c>
      <c r="D1453" t="s">
        <v>122</v>
      </c>
      <c r="E1453" t="s">
        <v>273</v>
      </c>
      <c r="F1453">
        <v>42395.573738425926</v>
      </c>
    </row>
    <row r="1454" spans="1:6" x14ac:dyDescent="0.35">
      <c r="A1454" s="170" t="s">
        <v>1104</v>
      </c>
      <c r="B1454" s="206">
        <v>8.9999999999999993E-3</v>
      </c>
      <c r="C1454" t="s">
        <v>676</v>
      </c>
      <c r="D1454" t="s">
        <v>122</v>
      </c>
      <c r="E1454" t="s">
        <v>273</v>
      </c>
      <c r="F1454">
        <v>42395.573738425926</v>
      </c>
    </row>
    <row r="1455" spans="1:6" x14ac:dyDescent="0.35">
      <c r="A1455" s="170" t="s">
        <v>1894</v>
      </c>
      <c r="B1455" s="206">
        <v>0.1</v>
      </c>
      <c r="C1455" t="s">
        <v>1706</v>
      </c>
      <c r="D1455" t="s">
        <v>1707</v>
      </c>
      <c r="E1455" t="s">
        <v>273</v>
      </c>
      <c r="F1455">
        <v>43664.69363425926</v>
      </c>
    </row>
    <row r="1456" spans="1:6" x14ac:dyDescent="0.35">
      <c r="A1456" s="170" t="s">
        <v>1105</v>
      </c>
      <c r="B1456" s="206">
        <v>8.9999999999999993E-3</v>
      </c>
      <c r="C1456" t="s">
        <v>676</v>
      </c>
      <c r="D1456" t="s">
        <v>122</v>
      </c>
      <c r="E1456" t="s">
        <v>273</v>
      </c>
      <c r="F1456">
        <v>42395.573738425926</v>
      </c>
    </row>
    <row r="1457" spans="1:6" x14ac:dyDescent="0.35">
      <c r="A1457" s="170" t="s">
        <v>1551</v>
      </c>
      <c r="B1457" s="206">
        <v>0.1</v>
      </c>
      <c r="C1457" t="s">
        <v>1459</v>
      </c>
      <c r="D1457" t="s">
        <v>1460</v>
      </c>
      <c r="E1457" t="s">
        <v>273</v>
      </c>
      <c r="F1457">
        <v>43069.636192129627</v>
      </c>
    </row>
    <row r="1458" spans="1:6" x14ac:dyDescent="0.35">
      <c r="A1458" s="170" t="s">
        <v>1552</v>
      </c>
      <c r="B1458" s="206">
        <v>0.1</v>
      </c>
      <c r="C1458" t="s">
        <v>1459</v>
      </c>
      <c r="D1458" t="s">
        <v>1460</v>
      </c>
      <c r="E1458" t="s">
        <v>273</v>
      </c>
      <c r="F1458">
        <v>43069.636192129627</v>
      </c>
    </row>
    <row r="1459" spans="1:6" x14ac:dyDescent="0.35">
      <c r="A1459" s="170" t="s">
        <v>1106</v>
      </c>
      <c r="B1459" s="206">
        <v>8.9999999999999993E-3</v>
      </c>
      <c r="C1459" t="s">
        <v>676</v>
      </c>
      <c r="D1459" t="s">
        <v>122</v>
      </c>
      <c r="E1459" t="s">
        <v>273</v>
      </c>
      <c r="F1459">
        <v>42395.573738425926</v>
      </c>
    </row>
    <row r="1460" spans="1:6" x14ac:dyDescent="0.35">
      <c r="A1460" s="170" t="s">
        <v>1895</v>
      </c>
      <c r="B1460" s="206">
        <v>0.1</v>
      </c>
      <c r="C1460" t="s">
        <v>1709</v>
      </c>
      <c r="D1460" t="s">
        <v>1710</v>
      </c>
      <c r="E1460" t="s">
        <v>273</v>
      </c>
      <c r="F1460">
        <v>43664.676840277774</v>
      </c>
    </row>
    <row r="1461" spans="1:6" x14ac:dyDescent="0.35">
      <c r="A1461" s="170" t="s">
        <v>1896</v>
      </c>
      <c r="B1461" s="206">
        <v>0.1</v>
      </c>
      <c r="C1461" t="s">
        <v>1709</v>
      </c>
      <c r="D1461" t="s">
        <v>1710</v>
      </c>
      <c r="E1461" t="s">
        <v>273</v>
      </c>
      <c r="F1461">
        <v>43664.676840277774</v>
      </c>
    </row>
    <row r="1462" spans="1:6" x14ac:dyDescent="0.35">
      <c r="A1462" s="170" t="s">
        <v>1107</v>
      </c>
      <c r="B1462" s="206">
        <v>8.9999999999999993E-3</v>
      </c>
      <c r="C1462" t="s">
        <v>676</v>
      </c>
      <c r="D1462" t="s">
        <v>122</v>
      </c>
      <c r="E1462" t="s">
        <v>273</v>
      </c>
      <c r="F1462">
        <v>42395.573738425926</v>
      </c>
    </row>
    <row r="1463" spans="1:6" x14ac:dyDescent="0.35">
      <c r="A1463" s="170" t="s">
        <v>1316</v>
      </c>
      <c r="B1463" s="206">
        <v>0.02</v>
      </c>
      <c r="C1463" t="s">
        <v>1109</v>
      </c>
      <c r="D1463" t="s">
        <v>123</v>
      </c>
      <c r="E1463" t="s">
        <v>273</v>
      </c>
      <c r="F1463">
        <v>42347.501400462963</v>
      </c>
    </row>
    <row r="1464" spans="1:6" x14ac:dyDescent="0.35">
      <c r="A1464" s="170" t="s">
        <v>384</v>
      </c>
      <c r="B1464" s="206">
        <v>0.01</v>
      </c>
      <c r="C1464" t="s">
        <v>291</v>
      </c>
      <c r="D1464" t="s">
        <v>121</v>
      </c>
      <c r="E1464" t="s">
        <v>273</v>
      </c>
      <c r="F1464">
        <v>43451.690671296295</v>
      </c>
    </row>
    <row r="1465" spans="1:6" x14ac:dyDescent="0.35">
      <c r="A1465" s="170" t="s">
        <v>474</v>
      </c>
      <c r="B1465" s="206">
        <v>0.1</v>
      </c>
      <c r="C1465" t="s">
        <v>453</v>
      </c>
      <c r="D1465" t="s">
        <v>454</v>
      </c>
      <c r="E1465" t="s">
        <v>273</v>
      </c>
      <c r="F1465">
        <v>43672.410798611112</v>
      </c>
    </row>
    <row r="1466" spans="1:6" x14ac:dyDescent="0.35">
      <c r="A1466" s="170" t="s">
        <v>1897</v>
      </c>
      <c r="B1466" s="206">
        <v>0.1</v>
      </c>
      <c r="C1466" t="s">
        <v>1709</v>
      </c>
      <c r="D1466" t="s">
        <v>1710</v>
      </c>
      <c r="E1466" t="s">
        <v>273</v>
      </c>
      <c r="F1466">
        <v>43664.676840277774</v>
      </c>
    </row>
    <row r="1467" spans="1:6" x14ac:dyDescent="0.35">
      <c r="A1467" s="170" t="s">
        <v>1898</v>
      </c>
      <c r="B1467" s="206">
        <v>0.1</v>
      </c>
      <c r="C1467" t="s">
        <v>1709</v>
      </c>
      <c r="D1467" t="s">
        <v>1710</v>
      </c>
      <c r="E1467" t="s">
        <v>273</v>
      </c>
      <c r="F1467">
        <v>43664.676840277774</v>
      </c>
    </row>
    <row r="1468" spans="1:6" x14ac:dyDescent="0.35">
      <c r="A1468" s="170" t="s">
        <v>1899</v>
      </c>
      <c r="B1468" s="206">
        <v>0.1</v>
      </c>
      <c r="C1468" t="s">
        <v>1709</v>
      </c>
      <c r="D1468" t="s">
        <v>1710</v>
      </c>
      <c r="E1468" t="s">
        <v>273</v>
      </c>
      <c r="F1468">
        <v>43664.676840277774</v>
      </c>
    </row>
    <row r="1469" spans="1:6" x14ac:dyDescent="0.35">
      <c r="A1469" s="170" t="s">
        <v>1900</v>
      </c>
      <c r="B1469" s="206">
        <v>0.1</v>
      </c>
      <c r="C1469" t="s">
        <v>1709</v>
      </c>
      <c r="D1469" t="s">
        <v>1710</v>
      </c>
      <c r="E1469" t="s">
        <v>273</v>
      </c>
      <c r="F1469">
        <v>43664.676840277774</v>
      </c>
    </row>
    <row r="1470" spans="1:6" x14ac:dyDescent="0.35">
      <c r="A1470" s="170" t="s">
        <v>1901</v>
      </c>
      <c r="B1470" s="206">
        <v>0.1</v>
      </c>
      <c r="C1470" t="s">
        <v>1709</v>
      </c>
      <c r="D1470" t="s">
        <v>1710</v>
      </c>
      <c r="E1470" t="s">
        <v>273</v>
      </c>
      <c r="F1470">
        <v>43664.676840277774</v>
      </c>
    </row>
    <row r="1471" spans="1:6" x14ac:dyDescent="0.35">
      <c r="A1471" s="170" t="s">
        <v>1902</v>
      </c>
      <c r="B1471" s="206">
        <v>0.1</v>
      </c>
      <c r="C1471" t="s">
        <v>1709</v>
      </c>
      <c r="D1471" t="s">
        <v>1710</v>
      </c>
      <c r="E1471" t="s">
        <v>273</v>
      </c>
      <c r="F1471">
        <v>43664.676840277774</v>
      </c>
    </row>
    <row r="1472" spans="1:6" x14ac:dyDescent="0.35">
      <c r="A1472" s="170" t="s">
        <v>385</v>
      </c>
      <c r="B1472" s="206">
        <v>0.01</v>
      </c>
      <c r="C1472" t="s">
        <v>291</v>
      </c>
      <c r="D1472" t="s">
        <v>121</v>
      </c>
      <c r="E1472" t="s">
        <v>273</v>
      </c>
      <c r="F1472">
        <v>43451.690671296295</v>
      </c>
    </row>
    <row r="1473" spans="1:6" x14ac:dyDescent="0.35">
      <c r="A1473" s="170" t="s">
        <v>1903</v>
      </c>
      <c r="B1473" s="206">
        <v>0.1</v>
      </c>
      <c r="C1473" t="s">
        <v>1709</v>
      </c>
      <c r="D1473" t="s">
        <v>1710</v>
      </c>
      <c r="E1473" t="s">
        <v>273</v>
      </c>
      <c r="F1473">
        <v>43664.676840277774</v>
      </c>
    </row>
    <row r="1474" spans="1:6" x14ac:dyDescent="0.35">
      <c r="A1474" s="170" t="s">
        <v>1904</v>
      </c>
      <c r="B1474" s="206">
        <v>0.1</v>
      </c>
      <c r="C1474" t="s">
        <v>1709</v>
      </c>
      <c r="D1474" t="s">
        <v>1710</v>
      </c>
      <c r="E1474" t="s">
        <v>273</v>
      </c>
      <c r="F1474">
        <v>43664.676840277774</v>
      </c>
    </row>
    <row r="1475" spans="1:6" x14ac:dyDescent="0.35">
      <c r="A1475" s="170" t="s">
        <v>1905</v>
      </c>
      <c r="B1475" s="206">
        <v>0.1</v>
      </c>
      <c r="C1475" t="s">
        <v>1709</v>
      </c>
      <c r="D1475" t="s">
        <v>1710</v>
      </c>
      <c r="E1475" t="s">
        <v>273</v>
      </c>
      <c r="F1475">
        <v>43664.676840277774</v>
      </c>
    </row>
    <row r="1476" spans="1:6" x14ac:dyDescent="0.35">
      <c r="A1476" s="170" t="s">
        <v>475</v>
      </c>
      <c r="B1476" s="206">
        <v>0.1</v>
      </c>
      <c r="C1476" t="s">
        <v>453</v>
      </c>
      <c r="D1476" t="s">
        <v>454</v>
      </c>
      <c r="E1476" t="s">
        <v>273</v>
      </c>
      <c r="F1476">
        <v>43672.410798611112</v>
      </c>
    </row>
    <row r="1477" spans="1:6" x14ac:dyDescent="0.35">
      <c r="A1477" s="170" t="s">
        <v>1906</v>
      </c>
      <c r="B1477" s="206">
        <v>0.1</v>
      </c>
      <c r="C1477" t="s">
        <v>1709</v>
      </c>
      <c r="D1477" t="s">
        <v>1710</v>
      </c>
      <c r="E1477" t="s">
        <v>273</v>
      </c>
      <c r="F1477">
        <v>43664.676840277774</v>
      </c>
    </row>
    <row r="1478" spans="1:6" x14ac:dyDescent="0.35">
      <c r="A1478" s="170" t="s">
        <v>1907</v>
      </c>
      <c r="B1478" s="206">
        <v>0.1</v>
      </c>
      <c r="C1478" t="s">
        <v>1709</v>
      </c>
      <c r="D1478" t="s">
        <v>1710</v>
      </c>
      <c r="E1478" t="s">
        <v>273</v>
      </c>
      <c r="F1478">
        <v>43664.676840277774</v>
      </c>
    </row>
    <row r="1479" spans="1:6" x14ac:dyDescent="0.35">
      <c r="A1479" s="170" t="s">
        <v>1908</v>
      </c>
      <c r="B1479" s="206">
        <v>0.1</v>
      </c>
      <c r="C1479" t="s">
        <v>1709</v>
      </c>
      <c r="D1479" t="s">
        <v>1710</v>
      </c>
      <c r="E1479" t="s">
        <v>273</v>
      </c>
      <c r="F1479">
        <v>43664.676840277774</v>
      </c>
    </row>
    <row r="1480" spans="1:6" x14ac:dyDescent="0.35">
      <c r="A1480" s="170" t="s">
        <v>1909</v>
      </c>
      <c r="B1480" s="206">
        <v>0.1</v>
      </c>
      <c r="C1480" t="s">
        <v>1709</v>
      </c>
      <c r="D1480" t="s">
        <v>1710</v>
      </c>
      <c r="E1480" t="s">
        <v>273</v>
      </c>
      <c r="F1480">
        <v>43664.676840277774</v>
      </c>
    </row>
    <row r="1481" spans="1:6" x14ac:dyDescent="0.35">
      <c r="A1481" s="170" t="s">
        <v>1672</v>
      </c>
      <c r="B1481" s="206">
        <v>0.1</v>
      </c>
      <c r="C1481" t="s">
        <v>453</v>
      </c>
      <c r="D1481" t="s">
        <v>454</v>
      </c>
      <c r="E1481" t="s">
        <v>273</v>
      </c>
      <c r="F1481">
        <v>43672.410798611112</v>
      </c>
    </row>
  </sheetData>
  <conditionalFormatting sqref="A3:A564 A566:A934 A940:A1290">
    <cfRule type="duplicateValues" dxfId="178" priority="36"/>
  </conditionalFormatting>
  <conditionalFormatting sqref="A565">
    <cfRule type="duplicateValues" dxfId="177" priority="2"/>
  </conditionalFormatting>
  <conditionalFormatting sqref="A935:A939">
    <cfRule type="duplicateValues" dxfId="176"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180"/>
  <sheetViews>
    <sheetView topLeftCell="A76" workbookViewId="0">
      <selection activeCell="AA11" sqref="AA11"/>
    </sheetView>
  </sheetViews>
  <sheetFormatPr defaultRowHeight="14.15" x14ac:dyDescent="0.35"/>
  <cols>
    <col min="1" max="1" width="49.640625" customWidth="1"/>
    <col min="2" max="2" width="24.2109375" customWidth="1"/>
    <col min="3" max="3" width="20.5" customWidth="1"/>
    <col min="4" max="4" width="33.35546875" bestFit="1" customWidth="1"/>
  </cols>
  <sheetData>
    <row r="1" spans="1:4" ht="15.45" x14ac:dyDescent="0.4">
      <c r="A1" s="43" t="s">
        <v>183</v>
      </c>
    </row>
    <row r="2" spans="1:4" ht="33.75" customHeight="1" x14ac:dyDescent="0.35">
      <c r="A2" s="207" t="s">
        <v>184</v>
      </c>
      <c r="B2" s="207"/>
      <c r="C2" s="207"/>
      <c r="D2" s="207"/>
    </row>
    <row r="3" spans="1:4" ht="33.75" customHeight="1" x14ac:dyDescent="0.35">
      <c r="A3" s="208" t="s">
        <v>220</v>
      </c>
      <c r="B3" s="208"/>
      <c r="C3" s="208"/>
      <c r="D3" s="208"/>
    </row>
    <row r="5" spans="1:4" x14ac:dyDescent="0.35">
      <c r="A5" s="41" t="s">
        <v>98</v>
      </c>
    </row>
    <row r="6" spans="1:4" x14ac:dyDescent="0.35">
      <c r="A6" s="36" t="s">
        <v>84</v>
      </c>
      <c r="B6" s="37" t="s">
        <v>5</v>
      </c>
      <c r="C6" s="38" t="s">
        <v>180</v>
      </c>
      <c r="D6" s="39" t="s">
        <v>181</v>
      </c>
    </row>
    <row r="7" spans="1:4" x14ac:dyDescent="0.35">
      <c r="A7" s="33" t="s">
        <v>98</v>
      </c>
      <c r="B7" s="30" t="s">
        <v>140</v>
      </c>
      <c r="C7" s="32" t="e">
        <f>VLOOKUP(Table7[[#This Row],[English]],TranslationTable,3,FALSE)</f>
        <v>#REF!</v>
      </c>
      <c r="D7" s="35" t="e">
        <f>CONCATENATE(Table7[[#This Row],[Current Translation]], " (",Table7[[#This Row],[English]],")")</f>
        <v>#REF!</v>
      </c>
    </row>
    <row r="8" spans="1:4" x14ac:dyDescent="0.35">
      <c r="A8" s="33" t="s">
        <v>98</v>
      </c>
      <c r="B8" s="30" t="s">
        <v>141</v>
      </c>
      <c r="C8" s="32" t="e">
        <f>VLOOKUP(Table7[[#This Row],[English]],TranslationTable,3,FALSE)</f>
        <v>#REF!</v>
      </c>
      <c r="D8" s="35" t="e">
        <f>CONCATENATE(Table7[[#This Row],[Current Translation]], " (",Table7[[#This Row],[English]],")")</f>
        <v>#REF!</v>
      </c>
    </row>
    <row r="9" spans="1:4" x14ac:dyDescent="0.35">
      <c r="A9" s="33" t="s">
        <v>98</v>
      </c>
      <c r="B9" s="30" t="s">
        <v>142</v>
      </c>
      <c r="C9" s="32" t="e">
        <f>VLOOKUP(Table7[[#This Row],[English]],TranslationTable,3,FALSE)</f>
        <v>#REF!</v>
      </c>
      <c r="D9" s="35" t="e">
        <f>CONCATENATE(Table7[[#This Row],[Current Translation]], " (",Table7[[#This Row],[English]],")")</f>
        <v>#REF!</v>
      </c>
    </row>
    <row r="10" spans="1:4" x14ac:dyDescent="0.35">
      <c r="A10" s="33" t="s">
        <v>98</v>
      </c>
      <c r="B10" s="30" t="s">
        <v>143</v>
      </c>
      <c r="C10" s="32" t="e">
        <f>VLOOKUP(Table7[[#This Row],[English]],TranslationTable,3,FALSE)</f>
        <v>#REF!</v>
      </c>
      <c r="D10" s="35" t="e">
        <f>CONCATENATE(Table7[[#This Row],[Current Translation]], " (",Table7[[#This Row],[English]],")")</f>
        <v>#REF!</v>
      </c>
    </row>
    <row r="11" spans="1:4" x14ac:dyDescent="0.35">
      <c r="A11" s="33" t="s">
        <v>98</v>
      </c>
      <c r="B11" s="197" t="s">
        <v>144</v>
      </c>
      <c r="C11" s="198" t="e">
        <f>VLOOKUP(Table7[[#This Row],[English]],TranslationTable,3,FALSE)</f>
        <v>#REF!</v>
      </c>
      <c r="D11" s="199" t="e">
        <f>CONCATENATE(Table7[[#This Row],[Current Translation]], " (",Table7[[#This Row],[English]],")")</f>
        <v>#REF!</v>
      </c>
    </row>
    <row r="12" spans="1:4" x14ac:dyDescent="0.35">
      <c r="A12" s="40" t="s">
        <v>98</v>
      </c>
      <c r="B12" s="131" t="s">
        <v>100</v>
      </c>
      <c r="C12" s="134" t="e">
        <f>VLOOKUP(Table7[[#This Row],[English]],TranslationTable,3,FALSE)</f>
        <v>#REF!</v>
      </c>
      <c r="D12" s="136" t="e">
        <f>Table7[[#This Row],[Current Translation]]</f>
        <v>#REF!</v>
      </c>
    </row>
    <row r="14" spans="1:4" x14ac:dyDescent="0.35">
      <c r="A14" s="41" t="s">
        <v>182</v>
      </c>
    </row>
    <row r="15" spans="1:4" x14ac:dyDescent="0.35">
      <c r="A15" s="36" t="s">
        <v>84</v>
      </c>
      <c r="B15" s="37" t="s">
        <v>5</v>
      </c>
      <c r="C15" s="38" t="s">
        <v>180</v>
      </c>
      <c r="D15" s="39" t="s">
        <v>181</v>
      </c>
    </row>
    <row r="16" spans="1:4" x14ac:dyDescent="0.35">
      <c r="A16" s="33" t="s">
        <v>149</v>
      </c>
      <c r="B16" s="30" t="s">
        <v>136</v>
      </c>
      <c r="C16" s="32" t="e">
        <f>VLOOKUP(Table8[[#This Row],[English]],TranslationTable,3,FALSE)</f>
        <v>#REF!</v>
      </c>
      <c r="D16" s="35" t="e">
        <f>CONCATENATE(Table8[[#This Row],[Current Translation]], " (",Table8[[#This Row],[English]],")")</f>
        <v>#REF!</v>
      </c>
    </row>
    <row r="17" spans="1:4" x14ac:dyDescent="0.35">
      <c r="A17" s="33" t="s">
        <v>149</v>
      </c>
      <c r="B17" s="30" t="s">
        <v>73</v>
      </c>
      <c r="C17" s="32" t="e">
        <f>VLOOKUP(Table8[[#This Row],[English]],TranslationTable,3,FALSE)</f>
        <v>#REF!</v>
      </c>
      <c r="D17" s="35" t="e">
        <f>CONCATENATE(Table8[[#This Row],[Current Translation]], " (",Table8[[#This Row],[English]],")")</f>
        <v>#REF!</v>
      </c>
    </row>
    <row r="18" spans="1:4" x14ac:dyDescent="0.35">
      <c r="A18" s="33" t="s">
        <v>149</v>
      </c>
      <c r="B18" s="30" t="s">
        <v>138</v>
      </c>
      <c r="C18" s="32" t="e">
        <f>VLOOKUP(Table8[[#This Row],[English]],TranslationTable,3,FALSE)</f>
        <v>#REF!</v>
      </c>
      <c r="D18" s="35" t="e">
        <f>CONCATENATE(Table8[[#This Row],[Current Translation]], " (",Table8[[#This Row],[English]],")")</f>
        <v>#REF!</v>
      </c>
    </row>
    <row r="19" spans="1:4" x14ac:dyDescent="0.35">
      <c r="A19" s="33" t="s">
        <v>149</v>
      </c>
      <c r="B19" s="30" t="s">
        <v>137</v>
      </c>
      <c r="C19" s="32" t="e">
        <f>VLOOKUP(Table8[[#This Row],[English]],TranslationTable,3,FALSE)</f>
        <v>#REF!</v>
      </c>
      <c r="D19" s="35" t="e">
        <f>CONCATENATE(Table8[[#This Row],[Current Translation]], " (",Table8[[#This Row],[English]],")")</f>
        <v>#REF!</v>
      </c>
    </row>
    <row r="20" spans="1:4" x14ac:dyDescent="0.35">
      <c r="A20" s="33" t="s">
        <v>149</v>
      </c>
      <c r="B20" s="30" t="s">
        <v>135</v>
      </c>
      <c r="C20" s="32" t="e">
        <f>VLOOKUP(Table8[[#This Row],[English]],TranslationTable,3,FALSE)</f>
        <v>#REF!</v>
      </c>
      <c r="D20" s="35" t="e">
        <f>CONCATENATE(Table8[[#This Row],[Current Translation]], " (",Table8[[#This Row],[English]],")")</f>
        <v>#REF!</v>
      </c>
    </row>
    <row r="21" spans="1:4" x14ac:dyDescent="0.35">
      <c r="A21" s="40" t="s">
        <v>149</v>
      </c>
      <c r="B21" s="131" t="s">
        <v>100</v>
      </c>
      <c r="C21" s="134" t="e">
        <f>VLOOKUP(Table8[[#This Row],[English]],TranslationTable,3,FALSE)</f>
        <v>#REF!</v>
      </c>
      <c r="D21" s="135" t="e">
        <f>Table8[[#This Row],[Current Translation]]</f>
        <v>#REF!</v>
      </c>
    </row>
    <row r="23" spans="1:4" x14ac:dyDescent="0.35">
      <c r="A23" s="41" t="s">
        <v>150</v>
      </c>
    </row>
    <row r="24" spans="1:4" x14ac:dyDescent="0.35">
      <c r="A24" s="36" t="s">
        <v>84</v>
      </c>
      <c r="B24" s="37" t="s">
        <v>5</v>
      </c>
      <c r="C24" s="38" t="s">
        <v>180</v>
      </c>
      <c r="D24" s="39" t="s">
        <v>181</v>
      </c>
    </row>
    <row r="25" spans="1:4" x14ac:dyDescent="0.35">
      <c r="A25" s="33" t="s">
        <v>150</v>
      </c>
      <c r="B25" s="30" t="s">
        <v>136</v>
      </c>
      <c r="C25" s="32" t="e">
        <f>VLOOKUP(Table9[[#This Row],[English]],TranslationTable,3,FALSE)</f>
        <v>#REF!</v>
      </c>
      <c r="D25" s="35" t="e">
        <f>CONCATENATE(Table9[[#This Row],[Current Translation]], " (",Table9[[#This Row],[English]],")")</f>
        <v>#REF!</v>
      </c>
    </row>
    <row r="26" spans="1:4" x14ac:dyDescent="0.35">
      <c r="A26" s="33" t="s">
        <v>150</v>
      </c>
      <c r="B26" s="30" t="s">
        <v>137</v>
      </c>
      <c r="C26" s="32" t="e">
        <f>VLOOKUP(Table9[[#This Row],[English]],TranslationTable,3,FALSE)</f>
        <v>#REF!</v>
      </c>
      <c r="D26" s="35" t="e">
        <f>CONCATENATE(Table9[[#This Row],[Current Translation]], " (",Table9[[#This Row],[English]],")")</f>
        <v>#REF!</v>
      </c>
    </row>
    <row r="27" spans="1:4" x14ac:dyDescent="0.35">
      <c r="A27" s="33" t="s">
        <v>150</v>
      </c>
      <c r="B27" s="30" t="s">
        <v>135</v>
      </c>
      <c r="C27" s="32" t="e">
        <f>VLOOKUP(Table9[[#This Row],[English]],TranslationTable,3,FALSE)</f>
        <v>#REF!</v>
      </c>
      <c r="D27" s="35" t="e">
        <f>CONCATENATE(Table9[[#This Row],[Current Translation]], " (",Table9[[#This Row],[English]],")")</f>
        <v>#REF!</v>
      </c>
    </row>
    <row r="28" spans="1:4" x14ac:dyDescent="0.35">
      <c r="A28" s="33" t="s">
        <v>150</v>
      </c>
      <c r="B28" s="30" t="s">
        <v>139</v>
      </c>
      <c r="C28" s="32" t="e">
        <f>VLOOKUP(Table9[[#This Row],[English]],TranslationTable,3,FALSE)</f>
        <v>#REF!</v>
      </c>
      <c r="D28" s="35" t="e">
        <f>CONCATENATE(Table9[[#This Row],[Current Translation]], " (",Table9[[#This Row],[English]],")")</f>
        <v>#REF!</v>
      </c>
    </row>
    <row r="29" spans="1:4" x14ac:dyDescent="0.35">
      <c r="A29" s="33" t="s">
        <v>150</v>
      </c>
      <c r="B29" s="176" t="s">
        <v>100</v>
      </c>
      <c r="C29" s="134" t="e">
        <f>VLOOKUP(Table9[[#This Row],[English]],TranslationTable,3,FALSE)</f>
        <v>#REF!</v>
      </c>
      <c r="D29" s="135" t="e">
        <f>Table9[[#This Row],[Current Translation]]</f>
        <v>#REF!</v>
      </c>
    </row>
    <row r="31" spans="1:4" x14ac:dyDescent="0.35">
      <c r="A31" s="41" t="s">
        <v>148</v>
      </c>
    </row>
    <row r="32" spans="1:4" x14ac:dyDescent="0.35">
      <c r="A32" s="36" t="s">
        <v>84</v>
      </c>
      <c r="B32" s="37" t="s">
        <v>5</v>
      </c>
      <c r="C32" s="38" t="s">
        <v>180</v>
      </c>
      <c r="D32" s="39" t="s">
        <v>181</v>
      </c>
    </row>
    <row r="33" spans="1:4" x14ac:dyDescent="0.35">
      <c r="A33" s="33" t="s">
        <v>148</v>
      </c>
      <c r="B33" s="30" t="s">
        <v>136</v>
      </c>
      <c r="C33" s="32" t="e">
        <f>VLOOKUP(Table10[[#This Row],[English]],TranslationTable,3,FALSE)</f>
        <v>#REF!</v>
      </c>
      <c r="D33" s="35" t="e">
        <f>CONCATENATE(Table10[[#This Row],[Current Translation]], " (",Table10[[#This Row],[English]],")")</f>
        <v>#REF!</v>
      </c>
    </row>
    <row r="34" spans="1:4" x14ac:dyDescent="0.35">
      <c r="A34" s="33" t="s">
        <v>148</v>
      </c>
      <c r="B34" s="30" t="s">
        <v>134</v>
      </c>
      <c r="C34" s="32" t="e">
        <f>VLOOKUP(Table10[[#This Row],[English]],TranslationTable,3,FALSE)</f>
        <v>#REF!</v>
      </c>
      <c r="D34" s="35" t="e">
        <f>CONCATENATE(Table10[[#This Row],[Current Translation]], " (",Table10[[#This Row],[English]],")")</f>
        <v>#REF!</v>
      </c>
    </row>
    <row r="35" spans="1:4" x14ac:dyDescent="0.35">
      <c r="A35" s="33" t="s">
        <v>148</v>
      </c>
      <c r="B35" s="30" t="s">
        <v>137</v>
      </c>
      <c r="C35" s="32" t="e">
        <f>VLOOKUP(Table10[[#This Row],[English]],TranslationTable,3,FALSE)</f>
        <v>#REF!</v>
      </c>
      <c r="D35" s="35" t="e">
        <f>CONCATENATE(Table10[[#This Row],[Current Translation]], " (",Table10[[#This Row],[English]],")")</f>
        <v>#REF!</v>
      </c>
    </row>
    <row r="36" spans="1:4" x14ac:dyDescent="0.35">
      <c r="A36" s="33" t="s">
        <v>148</v>
      </c>
      <c r="B36" s="30" t="s">
        <v>135</v>
      </c>
      <c r="C36" s="32" t="e">
        <f>VLOOKUP(Table10[[#This Row],[English]],TranslationTable,3,FALSE)</f>
        <v>#REF!</v>
      </c>
      <c r="D36" s="35" t="e">
        <f>CONCATENATE(Table10[[#This Row],[Current Translation]], " (",Table10[[#This Row],[English]],")")</f>
        <v>#REF!</v>
      </c>
    </row>
    <row r="37" spans="1:4" x14ac:dyDescent="0.35">
      <c r="A37" s="40" t="s">
        <v>148</v>
      </c>
      <c r="B37" s="131" t="s">
        <v>100</v>
      </c>
      <c r="C37" s="134" t="e">
        <f>VLOOKUP(Table10[[#This Row],[English]],TranslationTable,3,FALSE)</f>
        <v>#REF!</v>
      </c>
      <c r="D37" s="135" t="e">
        <f>Table10[[#This Row],[Current Translation]]</f>
        <v>#REF!</v>
      </c>
    </row>
    <row r="39" spans="1:4" x14ac:dyDescent="0.35">
      <c r="A39" s="41" t="s">
        <v>90</v>
      </c>
    </row>
    <row r="40" spans="1:4" x14ac:dyDescent="0.35">
      <c r="A40" s="36" t="s">
        <v>84</v>
      </c>
      <c r="B40" s="37" t="s">
        <v>5</v>
      </c>
      <c r="C40" s="38" t="s">
        <v>180</v>
      </c>
      <c r="D40" s="39" t="s">
        <v>181</v>
      </c>
    </row>
    <row r="41" spans="1:4" x14ac:dyDescent="0.35">
      <c r="A41" s="33" t="s">
        <v>90</v>
      </c>
      <c r="B41" s="31" t="s">
        <v>70</v>
      </c>
      <c r="C41" s="32" t="e">
        <f>VLOOKUP(Table11[[#This Row],[English]],TranslationTable,3,FALSE)</f>
        <v>#REF!</v>
      </c>
      <c r="D41" s="35" t="e">
        <f>CONCATENATE(Table11[[#This Row],[Current Translation]], " (",Table11[[#This Row],[English]],")")</f>
        <v>#REF!</v>
      </c>
    </row>
    <row r="42" spans="1:4" x14ac:dyDescent="0.35">
      <c r="A42" s="33" t="s">
        <v>90</v>
      </c>
      <c r="B42" s="31" t="s">
        <v>71</v>
      </c>
      <c r="C42" s="32" t="e">
        <f>VLOOKUP(Table11[[#This Row],[English]],TranslationTable,3,FALSE)</f>
        <v>#REF!</v>
      </c>
      <c r="D42" s="35" t="e">
        <f>CONCATENATE(Table11[[#This Row],[Current Translation]], " (",Table11[[#This Row],[English]],")")</f>
        <v>#REF!</v>
      </c>
    </row>
    <row r="43" spans="1:4" x14ac:dyDescent="0.35">
      <c r="A43" s="33" t="s">
        <v>90</v>
      </c>
      <c r="B43" s="31" t="s">
        <v>72</v>
      </c>
      <c r="C43" s="32" t="e">
        <f>VLOOKUP(Table11[[#This Row],[English]],TranslationTable,3,FALSE)</f>
        <v>#REF!</v>
      </c>
      <c r="D43" s="35" t="e">
        <f>CONCATENATE(Table11[[#This Row],[Current Translation]], " (",Table11[[#This Row],[English]],")")</f>
        <v>#REF!</v>
      </c>
    </row>
    <row r="44" spans="1:4" x14ac:dyDescent="0.35">
      <c r="A44" s="40" t="s">
        <v>90</v>
      </c>
      <c r="B44" s="131" t="s">
        <v>100</v>
      </c>
      <c r="C44" s="134" t="e">
        <f>VLOOKUP(Table11[[#This Row],[English]],TranslationTable,3,FALSE)</f>
        <v>#REF!</v>
      </c>
      <c r="D44" s="135" t="e">
        <f>Table11[[#This Row],[Current Translation]]</f>
        <v>#REF!</v>
      </c>
    </row>
    <row r="46" spans="1:4" x14ac:dyDescent="0.35">
      <c r="A46" s="34" t="s">
        <v>88</v>
      </c>
    </row>
    <row r="47" spans="1:4" x14ac:dyDescent="0.35">
      <c r="A47" s="36" t="s">
        <v>84</v>
      </c>
      <c r="B47" s="37" t="s">
        <v>5</v>
      </c>
      <c r="C47" s="38" t="s">
        <v>180</v>
      </c>
      <c r="D47" s="39" t="s">
        <v>181</v>
      </c>
    </row>
    <row r="48" spans="1:4" x14ac:dyDescent="0.35">
      <c r="A48" s="33" t="s">
        <v>88</v>
      </c>
      <c r="B48" s="30" t="s">
        <v>67</v>
      </c>
      <c r="C48" s="32" t="e">
        <f>VLOOKUP(Table12[[#This Row],[English]],TranslationTable,3,FALSE)</f>
        <v>#REF!</v>
      </c>
      <c r="D48" s="35" t="e">
        <f>CONCATENATE(Table12[[#This Row],[Current Translation]], " (",Table12[[#This Row],[English]],")")</f>
        <v>#REF!</v>
      </c>
    </row>
    <row r="49" spans="1:4" x14ac:dyDescent="0.35">
      <c r="A49" s="33" t="s">
        <v>88</v>
      </c>
      <c r="B49" s="30" t="s">
        <v>65</v>
      </c>
      <c r="C49" s="32" t="e">
        <f>VLOOKUP(Table12[[#This Row],[English]],TranslationTable,3,FALSE)</f>
        <v>#REF!</v>
      </c>
      <c r="D49" s="35" t="e">
        <f>CONCATENATE(Table12[[#This Row],[Current Translation]], " (",Table12[[#This Row],[English]],")")</f>
        <v>#REF!</v>
      </c>
    </row>
    <row r="50" spans="1:4" x14ac:dyDescent="0.35">
      <c r="A50" s="33" t="s">
        <v>88</v>
      </c>
      <c r="B50" s="30" t="s">
        <v>66</v>
      </c>
      <c r="C50" s="32" t="e">
        <f>VLOOKUP(Table12[[#This Row],[English]],TranslationTable,3,FALSE)</f>
        <v>#REF!</v>
      </c>
      <c r="D50" s="35" t="e">
        <f>CONCATENATE(Table12[[#This Row],[Current Translation]], " (",Table12[[#This Row],[English]],")")</f>
        <v>#REF!</v>
      </c>
    </row>
    <row r="51" spans="1:4" x14ac:dyDescent="0.35">
      <c r="A51" s="33" t="s">
        <v>88</v>
      </c>
      <c r="B51" s="30" t="s">
        <v>132</v>
      </c>
      <c r="C51" s="32" t="e">
        <f>VLOOKUP(Table12[[#This Row],[English]],TranslationTable,3,FALSE)</f>
        <v>#REF!</v>
      </c>
      <c r="D51" s="35" t="e">
        <f>CONCATENATE(Table12[[#This Row],[Current Translation]], " (",Table12[[#This Row],[English]],")")</f>
        <v>#REF!</v>
      </c>
    </row>
    <row r="52" spans="1:4" x14ac:dyDescent="0.35">
      <c r="A52" s="40" t="s">
        <v>88</v>
      </c>
      <c r="B52" s="131" t="s">
        <v>100</v>
      </c>
      <c r="C52" s="134" t="e">
        <f>VLOOKUP(Table12[[#This Row],[English]],TranslationTable,3,FALSE)</f>
        <v>#REF!</v>
      </c>
      <c r="D52" s="135" t="e">
        <f>Table12[[#This Row],[Current Translation]]</f>
        <v>#REF!</v>
      </c>
    </row>
    <row r="54" spans="1:4" x14ac:dyDescent="0.35">
      <c r="A54" s="34" t="s">
        <v>22</v>
      </c>
    </row>
    <row r="55" spans="1:4" x14ac:dyDescent="0.35">
      <c r="A55" s="36" t="s">
        <v>84</v>
      </c>
      <c r="B55" s="37" t="s">
        <v>5</v>
      </c>
      <c r="C55" s="38" t="s">
        <v>180</v>
      </c>
      <c r="D55" s="39" t="s">
        <v>181</v>
      </c>
    </row>
    <row r="56" spans="1:4" x14ac:dyDescent="0.35">
      <c r="A56" s="33" t="s">
        <v>22</v>
      </c>
      <c r="B56" s="30" t="s">
        <v>102</v>
      </c>
      <c r="C56" s="10" t="e">
        <f>VLOOKUP(Table13[[#This Row],[English]],TranslationTable,3,FALSE)</f>
        <v>#REF!</v>
      </c>
      <c r="D56" s="42" t="e">
        <f>CONCATENATE(Table13[[#This Row],[Current Translation]], " (",Table13[[#This Row],[English]],")")</f>
        <v>#REF!</v>
      </c>
    </row>
    <row r="57" spans="1:4" x14ac:dyDescent="0.35">
      <c r="A57" s="33" t="s">
        <v>22</v>
      </c>
      <c r="B57" s="30" t="s">
        <v>101</v>
      </c>
      <c r="C57" s="10" t="e">
        <f>VLOOKUP(Table13[[#This Row],[English]],TranslationTable,3,FALSE)</f>
        <v>#REF!</v>
      </c>
      <c r="D57" s="42" t="e">
        <f>CONCATENATE(Table13[[#This Row],[Current Translation]], " (",Table13[[#This Row],[English]],")")</f>
        <v>#REF!</v>
      </c>
    </row>
    <row r="58" spans="1:4" x14ac:dyDescent="0.35">
      <c r="A58" s="40" t="s">
        <v>22</v>
      </c>
      <c r="B58" s="131" t="s">
        <v>100</v>
      </c>
      <c r="C58" s="137" t="e">
        <f>VLOOKUP(Table13[[#This Row],[English]],TranslationTable,3,FALSE)</f>
        <v>#REF!</v>
      </c>
      <c r="D58" s="138" t="e">
        <f>Table13[[#This Row],[Current Translation]]</f>
        <v>#REF!</v>
      </c>
    </row>
    <row r="60" spans="1:4" x14ac:dyDescent="0.35">
      <c r="A60" s="34" t="s">
        <v>99</v>
      </c>
    </row>
    <row r="61" spans="1:4" x14ac:dyDescent="0.35">
      <c r="A61" s="36" t="s">
        <v>84</v>
      </c>
      <c r="B61" s="37" t="s">
        <v>5</v>
      </c>
      <c r="C61" s="38" t="s">
        <v>180</v>
      </c>
      <c r="D61" s="39" t="s">
        <v>181</v>
      </c>
    </row>
    <row r="62" spans="1:4" x14ac:dyDescent="0.35">
      <c r="A62" s="33" t="s">
        <v>99</v>
      </c>
      <c r="B62" s="30" t="s">
        <v>133</v>
      </c>
      <c r="C62" s="32" t="e">
        <f>VLOOKUP(Table14[[#This Row],[English]],TranslationTable,3,FALSE)</f>
        <v>#REF!</v>
      </c>
      <c r="D62" s="42" t="e">
        <f>CONCATENATE(Table14[[#This Row],[Current Translation]], " (",Table14[[#This Row],[English]],")")</f>
        <v>#REF!</v>
      </c>
    </row>
    <row r="63" spans="1:4" x14ac:dyDescent="0.35">
      <c r="A63" s="33" t="s">
        <v>99</v>
      </c>
      <c r="B63" s="30" t="s">
        <v>86</v>
      </c>
      <c r="C63" s="32" t="e">
        <f>VLOOKUP(Table14[[#This Row],[English]],TranslationTable,3,FALSE)</f>
        <v>#REF!</v>
      </c>
      <c r="D63" s="42" t="e">
        <f>CONCATENATE(Table14[[#This Row],[Current Translation]], " (",Table14[[#This Row],[English]],")")</f>
        <v>#REF!</v>
      </c>
    </row>
    <row r="64" spans="1:4" x14ac:dyDescent="0.35">
      <c r="A64" s="40" t="s">
        <v>99</v>
      </c>
      <c r="B64" s="131" t="s">
        <v>100</v>
      </c>
      <c r="C64" s="134" t="e">
        <f>VLOOKUP(Table14[[#This Row],[English]],TranslationTable,3,FALSE)</f>
        <v>#REF!</v>
      </c>
      <c r="D64" s="135" t="e">
        <f>Table14[[#This Row],[Current Translation]]</f>
        <v>#REF!</v>
      </c>
    </row>
    <row r="66" spans="1:4" x14ac:dyDescent="0.35">
      <c r="A66" s="34" t="s">
        <v>24</v>
      </c>
    </row>
    <row r="67" spans="1:4" x14ac:dyDescent="0.35">
      <c r="A67" s="36" t="s">
        <v>84</v>
      </c>
      <c r="B67" s="37" t="s">
        <v>5</v>
      </c>
      <c r="C67" s="38" t="s">
        <v>180</v>
      </c>
      <c r="D67" s="39" t="s">
        <v>181</v>
      </c>
    </row>
    <row r="68" spans="1:4" x14ac:dyDescent="0.35">
      <c r="A68" s="33" t="s">
        <v>24</v>
      </c>
      <c r="B68" s="30" t="s">
        <v>96</v>
      </c>
      <c r="C68" s="32" t="e">
        <f>VLOOKUP(Table15[[#This Row],[English]],TranslationTable,3,FALSE)</f>
        <v>#REF!</v>
      </c>
      <c r="D68" s="42" t="e">
        <f>CONCATENATE(Table15[[#This Row],[Current Translation]], " (",Table15[[#This Row],[English]],")")</f>
        <v>#REF!</v>
      </c>
    </row>
    <row r="69" spans="1:4" x14ac:dyDescent="0.35">
      <c r="A69" s="33" t="s">
        <v>24</v>
      </c>
      <c r="B69" s="30" t="s">
        <v>92</v>
      </c>
      <c r="C69" s="32" t="e">
        <f>VLOOKUP(Table15[[#This Row],[English]],TranslationTable,3,FALSE)</f>
        <v>#REF!</v>
      </c>
      <c r="D69" s="42" t="e">
        <f>CONCATENATE(Table15[[#This Row],[Current Translation]], " (",Table15[[#This Row],[English]],")")</f>
        <v>#REF!</v>
      </c>
    </row>
    <row r="70" spans="1:4" x14ac:dyDescent="0.35">
      <c r="A70" s="33" t="s">
        <v>24</v>
      </c>
      <c r="B70" s="33" t="s">
        <v>93</v>
      </c>
      <c r="C70" s="32" t="e">
        <f>VLOOKUP(Table15[[#This Row],[English]],TranslationTable,3,FALSE)</f>
        <v>#REF!</v>
      </c>
      <c r="D70" s="42" t="e">
        <f>CONCATENATE(Table15[[#This Row],[Current Translation]], " (",Table15[[#This Row],[English]],")")</f>
        <v>#REF!</v>
      </c>
    </row>
    <row r="71" spans="1:4" x14ac:dyDescent="0.35">
      <c r="A71" s="33" t="s">
        <v>24</v>
      </c>
      <c r="B71" s="33" t="s">
        <v>85</v>
      </c>
      <c r="C71" s="32" t="e">
        <f>VLOOKUP(Table15[[#This Row],[English]],TranslationTable,3,FALSE)</f>
        <v>#REF!</v>
      </c>
      <c r="D71" s="42" t="e">
        <f>CONCATENATE(Table15[[#This Row],[Current Translation]], " (",Table15[[#This Row],[English]],")")</f>
        <v>#REF!</v>
      </c>
    </row>
    <row r="72" spans="1:4" x14ac:dyDescent="0.35">
      <c r="A72" s="33" t="s">
        <v>24</v>
      </c>
      <c r="B72" s="33" t="s">
        <v>95</v>
      </c>
      <c r="C72" s="32" t="e">
        <f>VLOOKUP(Table15[[#This Row],[English]],TranslationTable,3,FALSE)</f>
        <v>#REF!</v>
      </c>
      <c r="D72" s="42" t="e">
        <f>CONCATENATE(Table15[[#This Row],[Current Translation]], " (",Table15[[#This Row],[English]],")")</f>
        <v>#REF!</v>
      </c>
    </row>
    <row r="73" spans="1:4" x14ac:dyDescent="0.35">
      <c r="A73" s="33" t="s">
        <v>24</v>
      </c>
      <c r="B73" s="33" t="s">
        <v>94</v>
      </c>
      <c r="C73" s="32" t="e">
        <f>VLOOKUP(Table15[[#This Row],[English]],TranslationTable,3,FALSE)</f>
        <v>#REF!</v>
      </c>
      <c r="D73" s="42" t="e">
        <f>CONCATENATE(Table15[[#This Row],[Current Translation]], " (",Table15[[#This Row],[English]],")")</f>
        <v>#REF!</v>
      </c>
    </row>
    <row r="74" spans="1:4" x14ac:dyDescent="0.35">
      <c r="A74" s="33" t="s">
        <v>24</v>
      </c>
      <c r="B74" s="196" t="s">
        <v>77</v>
      </c>
      <c r="C74" s="198" t="e">
        <f>VLOOKUP(Table15[[#This Row],[English]],TranslationTable,3,FALSE)</f>
        <v>#REF!</v>
      </c>
      <c r="D74" s="199" t="e">
        <f>CONCATENATE(Table15[[#This Row],[Current Translation]], " (",Table15[[#This Row],[English]],")")</f>
        <v>#REF!</v>
      </c>
    </row>
    <row r="75" spans="1:4" x14ac:dyDescent="0.35">
      <c r="A75" s="33" t="s">
        <v>24</v>
      </c>
      <c r="B75" s="132" t="s">
        <v>100</v>
      </c>
      <c r="C75" s="32" t="e">
        <f>VLOOKUP(Table15[[#This Row],[English]],TranslationTable,3,FALSE)</f>
        <v>#REF!</v>
      </c>
      <c r="D75" s="42" t="e">
        <f>Table15[[#This Row],[Current Translation]]</f>
        <v>#REF!</v>
      </c>
    </row>
    <row r="77" spans="1:4" x14ac:dyDescent="0.35">
      <c r="A77" s="34" t="s">
        <v>91</v>
      </c>
    </row>
    <row r="78" spans="1:4" x14ac:dyDescent="0.35">
      <c r="A78" s="36" t="s">
        <v>84</v>
      </c>
      <c r="B78" s="37" t="s">
        <v>5</v>
      </c>
      <c r="C78" s="38" t="s">
        <v>180</v>
      </c>
      <c r="D78" s="39" t="s">
        <v>181</v>
      </c>
    </row>
    <row r="79" spans="1:4" x14ac:dyDescent="0.35">
      <c r="A79" s="33" t="s">
        <v>91</v>
      </c>
      <c r="B79" s="40" t="s">
        <v>77</v>
      </c>
      <c r="C79" s="32" t="e">
        <f>VLOOKUP(Table16[[#This Row],[English]],TranslationTable,3,FALSE)</f>
        <v>#REF!</v>
      </c>
      <c r="D79" s="35" t="e">
        <f>CONCATENATE(Table16[[#This Row],[Current Translation]], " (",Table16[[#This Row],[English]],")")</f>
        <v>#REF!</v>
      </c>
    </row>
    <row r="80" spans="1:4" x14ac:dyDescent="0.35">
      <c r="A80" s="40" t="s">
        <v>91</v>
      </c>
      <c r="B80" s="40" t="s">
        <v>85</v>
      </c>
      <c r="C80" s="32" t="e">
        <f>VLOOKUP(Table16[[#This Row],[English]],TranslationTable,3,FALSE)</f>
        <v>#REF!</v>
      </c>
      <c r="D80" s="35" t="e">
        <f>CONCATENATE(Table16[[#This Row],[Current Translation]], " (",Table16[[#This Row],[English]],")")</f>
        <v>#REF!</v>
      </c>
    </row>
    <row r="81" spans="1:4" x14ac:dyDescent="0.35">
      <c r="A81" s="40" t="s">
        <v>91</v>
      </c>
      <c r="B81" s="40" t="s">
        <v>94</v>
      </c>
      <c r="C81" s="32" t="e">
        <f>VLOOKUP(Table16[[#This Row],[English]],TranslationTable,3,FALSE)</f>
        <v>#REF!</v>
      </c>
      <c r="D81" s="35" t="e">
        <f>CONCATENATE(Table16[[#This Row],[Current Translation]], " (",Table16[[#This Row],[English]],")")</f>
        <v>#REF!</v>
      </c>
    </row>
    <row r="82" spans="1:4" x14ac:dyDescent="0.35">
      <c r="A82" s="40" t="s">
        <v>91</v>
      </c>
      <c r="B82" s="133" t="s">
        <v>100</v>
      </c>
      <c r="C82" s="134" t="e">
        <f>VLOOKUP(Table16[[#This Row],[English]],TranslationTable,3,FALSE)</f>
        <v>#REF!</v>
      </c>
      <c r="D82" s="135" t="e">
        <f>Table16[[#This Row],[Current Translation]]</f>
        <v>#REF!</v>
      </c>
    </row>
    <row r="84" spans="1:4" x14ac:dyDescent="0.35">
      <c r="A84" s="34" t="s">
        <v>87</v>
      </c>
    </row>
    <row r="85" spans="1:4" x14ac:dyDescent="0.35">
      <c r="A85" s="36" t="s">
        <v>84</v>
      </c>
      <c r="B85" s="37" t="s">
        <v>5</v>
      </c>
      <c r="C85" s="38" t="s">
        <v>180</v>
      </c>
      <c r="D85" s="39" t="s">
        <v>181</v>
      </c>
    </row>
    <row r="86" spans="1:4" x14ac:dyDescent="0.35">
      <c r="A86" s="40" t="s">
        <v>87</v>
      </c>
      <c r="B86" s="40" t="s">
        <v>63</v>
      </c>
      <c r="C86" s="32" t="e">
        <f>VLOOKUP(Table18[[#This Row],[English]],TranslationTable,3,FALSE)</f>
        <v>#REF!</v>
      </c>
      <c r="D86" s="35" t="e">
        <f>CONCATENATE(Table18[[#This Row],[Current Translation]], " (",Table18[[#This Row],[English]],")")</f>
        <v>#REF!</v>
      </c>
    </row>
    <row r="87" spans="1:4" x14ac:dyDescent="0.35">
      <c r="A87" s="40" t="s">
        <v>87</v>
      </c>
      <c r="B87" s="40" t="s">
        <v>62</v>
      </c>
      <c r="C87" s="32" t="e">
        <f>VLOOKUP(Table18[[#This Row],[English]],TranslationTable,3,FALSE)</f>
        <v>#REF!</v>
      </c>
      <c r="D87" s="35" t="e">
        <f>CONCATENATE(Table18[[#This Row],[Current Translation]], " (",Table18[[#This Row],[English]],")")</f>
        <v>#REF!</v>
      </c>
    </row>
    <row r="88" spans="1:4" x14ac:dyDescent="0.35">
      <c r="A88" s="40" t="s">
        <v>87</v>
      </c>
      <c r="B88" s="40" t="s">
        <v>64</v>
      </c>
      <c r="C88" s="32" t="e">
        <f>VLOOKUP(Table18[[#This Row],[English]],TranslationTable,3,FALSE)</f>
        <v>#REF!</v>
      </c>
      <c r="D88" s="35" t="e">
        <f>CONCATENATE(Table18[[#This Row],[Current Translation]], " (",Table18[[#This Row],[English]],")")</f>
        <v>#REF!</v>
      </c>
    </row>
    <row r="89" spans="1:4" x14ac:dyDescent="0.35">
      <c r="A89" s="40" t="s">
        <v>87</v>
      </c>
      <c r="B89" s="133" t="s">
        <v>100</v>
      </c>
      <c r="C89" s="134" t="e">
        <f>VLOOKUP(Table18[[#This Row],[English]],TranslationTable,3,FALSE)</f>
        <v>#REF!</v>
      </c>
      <c r="D89" s="135" t="e">
        <f>Table18[[#This Row],[Current Translation]]</f>
        <v>#REF!</v>
      </c>
    </row>
    <row r="91" spans="1:4" x14ac:dyDescent="0.35">
      <c r="A91" s="34" t="s">
        <v>97</v>
      </c>
    </row>
    <row r="92" spans="1:4" x14ac:dyDescent="0.35">
      <c r="A92" s="36" t="s">
        <v>84</v>
      </c>
      <c r="B92" s="37" t="s">
        <v>5</v>
      </c>
      <c r="C92" s="38" t="s">
        <v>180</v>
      </c>
      <c r="D92" s="39" t="s">
        <v>181</v>
      </c>
    </row>
    <row r="93" spans="1:4" x14ac:dyDescent="0.35">
      <c r="A93" s="40" t="s">
        <v>97</v>
      </c>
      <c r="B93" s="40" t="s">
        <v>74</v>
      </c>
      <c r="C93" s="32" t="e">
        <f>VLOOKUP(Table19[[#This Row],[English]],TranslationTable,3,FALSE)</f>
        <v>#REF!</v>
      </c>
      <c r="D93" s="35" t="e">
        <f>CONCATENATE(Table19[[#This Row],[Current Translation]], " (",Table19[[#This Row],[English]],")")</f>
        <v>#REF!</v>
      </c>
    </row>
    <row r="94" spans="1:4" x14ac:dyDescent="0.35">
      <c r="A94" s="40" t="s">
        <v>97</v>
      </c>
      <c r="B94" s="40" t="s">
        <v>75</v>
      </c>
      <c r="C94" s="32" t="e">
        <f>VLOOKUP(Table19[[#This Row],[English]],TranslationTable,3,FALSE)</f>
        <v>#REF!</v>
      </c>
      <c r="D94" s="35" t="e">
        <f>CONCATENATE(Table19[[#This Row],[Current Translation]], " (",Table19[[#This Row],[English]],")")</f>
        <v>#REF!</v>
      </c>
    </row>
    <row r="95" spans="1:4" x14ac:dyDescent="0.35">
      <c r="A95" s="40" t="s">
        <v>97</v>
      </c>
      <c r="B95" s="133" t="s">
        <v>100</v>
      </c>
      <c r="C95" s="134" t="e">
        <f>VLOOKUP(Table19[[#This Row],[English]],TranslationTable,3,FALSE)</f>
        <v>#REF!</v>
      </c>
      <c r="D95" s="135" t="e">
        <f>Table19[[#This Row],[Current Translation]]</f>
        <v>#REF!</v>
      </c>
    </row>
    <row r="97" spans="1:4" x14ac:dyDescent="0.35">
      <c r="A97" s="34" t="s">
        <v>89</v>
      </c>
    </row>
    <row r="98" spans="1:4" x14ac:dyDescent="0.35">
      <c r="A98" s="36" t="s">
        <v>84</v>
      </c>
      <c r="B98" s="37" t="s">
        <v>5</v>
      </c>
      <c r="C98" s="38" t="s">
        <v>180</v>
      </c>
      <c r="D98" s="39" t="s">
        <v>181</v>
      </c>
    </row>
    <row r="99" spans="1:4" x14ac:dyDescent="0.35">
      <c r="A99" s="33" t="s">
        <v>89</v>
      </c>
      <c r="B99" s="35" t="s">
        <v>68</v>
      </c>
      <c r="C99" s="32" t="e">
        <f>VLOOKUP(Table20[[#This Row],[English]],TranslationTable,3,FALSE)</f>
        <v>#REF!</v>
      </c>
      <c r="D99" s="35" t="e">
        <f>CONCATENATE(Table20[[#This Row],[Current Translation]], " (",Table20[[#This Row],[English]],")")</f>
        <v>#REF!</v>
      </c>
    </row>
    <row r="100" spans="1:4" x14ac:dyDescent="0.35">
      <c r="A100" s="40" t="s">
        <v>89</v>
      </c>
      <c r="B100" s="35" t="s">
        <v>69</v>
      </c>
      <c r="C100" s="32" t="e">
        <f>VLOOKUP(Table20[[#This Row],[English]],TranslationTable,3,FALSE)</f>
        <v>#REF!</v>
      </c>
      <c r="D100" s="35" t="e">
        <f>CONCATENATE(Table20[[#This Row],[Current Translation]], " (",Table20[[#This Row],[English]],")")</f>
        <v>#REF!</v>
      </c>
    </row>
    <row r="101" spans="1:4" x14ac:dyDescent="0.35">
      <c r="A101" s="40" t="s">
        <v>89</v>
      </c>
      <c r="B101" s="133" t="s">
        <v>100</v>
      </c>
      <c r="C101" s="134" t="e">
        <f>VLOOKUP(Table20[[#This Row],[English]],TranslationTable,3,FALSE)</f>
        <v>#REF!</v>
      </c>
      <c r="D101" s="135" t="e">
        <f>Table20[[#This Row],[Current Translation]]</f>
        <v>#REF!</v>
      </c>
    </row>
    <row r="103" spans="1:4" x14ac:dyDescent="0.35">
      <c r="A103" s="34" t="s">
        <v>1595</v>
      </c>
    </row>
    <row r="104" spans="1:4" x14ac:dyDescent="0.35">
      <c r="A104" s="36" t="s">
        <v>84</v>
      </c>
      <c r="B104" s="37" t="s">
        <v>5</v>
      </c>
      <c r="C104" s="38" t="s">
        <v>180</v>
      </c>
      <c r="D104" s="39" t="s">
        <v>181</v>
      </c>
    </row>
    <row r="105" spans="1:4" x14ac:dyDescent="0.35">
      <c r="A105" s="33" t="s">
        <v>1596</v>
      </c>
      <c r="B105" s="185" t="s">
        <v>1598</v>
      </c>
      <c r="C105" s="32" t="e">
        <f>VLOOKUP(Table2024[[#This Row],[English]],TranslationTable,3,FALSE)</f>
        <v>#REF!</v>
      </c>
      <c r="D105" s="35" t="e">
        <f>CONCATENATE(Table2024[[#This Row],[Current Translation]], " (",Table2024[[#This Row],[English]],")")</f>
        <v>#REF!</v>
      </c>
    </row>
    <row r="106" spans="1:4" x14ac:dyDescent="0.35">
      <c r="A106" s="40" t="s">
        <v>1596</v>
      </c>
      <c r="B106" s="185" t="s">
        <v>1617</v>
      </c>
      <c r="C106" s="32" t="e">
        <f>VLOOKUP(Table2024[[#This Row],[English]],TranslationTable,3,FALSE)</f>
        <v>#REF!</v>
      </c>
      <c r="D106" s="35" t="e">
        <f>CONCATENATE(Table2024[[#This Row],[Current Translation]], " (",Table2024[[#This Row],[English]],")")</f>
        <v>#REF!</v>
      </c>
    </row>
    <row r="107" spans="1:4" x14ac:dyDescent="0.35">
      <c r="A107" s="40" t="s">
        <v>1596</v>
      </c>
      <c r="B107" s="185" t="s">
        <v>1618</v>
      </c>
      <c r="C107" s="32" t="e">
        <f>VLOOKUP(Table2024[[#This Row],[English]],TranslationTable,3,FALSE)</f>
        <v>#REF!</v>
      </c>
      <c r="D107" s="35" t="e">
        <f>CONCATENATE(Table2024[[#This Row],[Current Translation]], " (",Table2024[[#This Row],[English]],")")</f>
        <v>#REF!</v>
      </c>
    </row>
    <row r="108" spans="1:4" x14ac:dyDescent="0.35">
      <c r="A108" s="40" t="s">
        <v>1596</v>
      </c>
      <c r="B108" s="185" t="s">
        <v>1597</v>
      </c>
      <c r="C108" s="32" t="e">
        <f>VLOOKUP(Table2024[[#This Row],[English]],TranslationTable,3,FALSE)</f>
        <v>#REF!</v>
      </c>
      <c r="D108" s="35" t="e">
        <f>CONCATENATE(Table2024[[#This Row],[Current Translation]], " (",Table2024[[#This Row],[English]],")")</f>
        <v>#REF!</v>
      </c>
    </row>
    <row r="109" spans="1:4" x14ac:dyDescent="0.35">
      <c r="A109" s="40" t="s">
        <v>1596</v>
      </c>
      <c r="B109" s="185" t="s">
        <v>1619</v>
      </c>
      <c r="C109" s="32" t="e">
        <f>VLOOKUP(Table2024[[#This Row],[English]],TranslationTable,3,FALSE)</f>
        <v>#REF!</v>
      </c>
      <c r="D109" s="35" t="e">
        <f>CONCATENATE(Table2024[[#This Row],[Current Translation]], " (",Table2024[[#This Row],[English]],")")</f>
        <v>#REF!</v>
      </c>
    </row>
    <row r="110" spans="1:4" x14ac:dyDescent="0.35">
      <c r="A110" s="40" t="s">
        <v>1596</v>
      </c>
      <c r="B110" s="185" t="s">
        <v>1620</v>
      </c>
      <c r="C110" s="32" t="e">
        <f>VLOOKUP(Table2024[[#This Row],[English]],TranslationTable,3,FALSE)</f>
        <v>#REF!</v>
      </c>
      <c r="D110" s="35" t="e">
        <f>CONCATENATE(Table2024[[#This Row],[Current Translation]], " (",Table2024[[#This Row],[English]],")")</f>
        <v>#REF!</v>
      </c>
    </row>
    <row r="111" spans="1:4" x14ac:dyDescent="0.35">
      <c r="A111" s="40" t="s">
        <v>1596</v>
      </c>
      <c r="B111" s="185" t="s">
        <v>1640</v>
      </c>
      <c r="C111" s="32" t="e">
        <f>VLOOKUP(Table2024[[#This Row],[English]],TranslationTable,3,FALSE)</f>
        <v>#REF!</v>
      </c>
      <c r="D111" s="35" t="e">
        <f>CONCATENATE(Table2024[[#This Row],[Current Translation]], " (",Table2024[[#This Row],[English]],")")</f>
        <v>#REF!</v>
      </c>
    </row>
    <row r="112" spans="1:4" x14ac:dyDescent="0.35">
      <c r="A112" s="40" t="s">
        <v>1596</v>
      </c>
      <c r="B112" s="133" t="s">
        <v>100</v>
      </c>
      <c r="C112" s="134" t="e">
        <f>VLOOKUP(Table2024[[#This Row],[English]],TranslationTable,3,FALSE)</f>
        <v>#REF!</v>
      </c>
      <c r="D112" s="135" t="e">
        <f>Table2024[[#This Row],[Current Translation]]</f>
        <v>#REF!</v>
      </c>
    </row>
    <row r="114" spans="1:4" x14ac:dyDescent="0.35">
      <c r="A114" s="34" t="s">
        <v>1599</v>
      </c>
    </row>
    <row r="115" spans="1:4" x14ac:dyDescent="0.35">
      <c r="A115" s="36" t="s">
        <v>84</v>
      </c>
      <c r="B115" s="37" t="s">
        <v>5</v>
      </c>
      <c r="C115" s="38" t="s">
        <v>180</v>
      </c>
      <c r="D115" s="39" t="s">
        <v>181</v>
      </c>
    </row>
    <row r="116" spans="1:4" x14ac:dyDescent="0.35">
      <c r="A116" s="33" t="s">
        <v>1600</v>
      </c>
      <c r="B116" s="185" t="s">
        <v>1601</v>
      </c>
      <c r="C116" s="32" t="e">
        <f>VLOOKUP(Table2026[[#This Row],[English]],TranslationTable,3,FALSE)</f>
        <v>#REF!</v>
      </c>
      <c r="D116" s="35" t="e">
        <f>CONCATENATE(Table2026[[#This Row],[Current Translation]], " (",Table2026[[#This Row],[English]],")")</f>
        <v>#REF!</v>
      </c>
    </row>
    <row r="117" spans="1:4" ht="28.3" x14ac:dyDescent="0.35">
      <c r="A117" s="33" t="s">
        <v>1600</v>
      </c>
      <c r="B117" s="186" t="s">
        <v>1602</v>
      </c>
      <c r="C117" s="32" t="e">
        <f>VLOOKUP(Table2026[[#This Row],[English]],TranslationTable,3,FALSE)</f>
        <v>#REF!</v>
      </c>
      <c r="D117" s="35" t="e">
        <f>CONCATENATE(Table2026[[#This Row],[Current Translation]], " (",Table2026[[#This Row],[English]],")")</f>
        <v>#REF!</v>
      </c>
    </row>
    <row r="118" spans="1:4" ht="28.3" x14ac:dyDescent="0.35">
      <c r="A118" s="33" t="s">
        <v>1600</v>
      </c>
      <c r="B118" s="186" t="s">
        <v>1603</v>
      </c>
      <c r="C118" s="32" t="e">
        <f>VLOOKUP(Table2026[[#This Row],[English]],TranslationTable,3,FALSE)</f>
        <v>#REF!</v>
      </c>
      <c r="D118" s="35" t="e">
        <f>CONCATENATE(Table2026[[#This Row],[Current Translation]], " (",Table2026[[#This Row],[English]],")")</f>
        <v>#REF!</v>
      </c>
    </row>
    <row r="119" spans="1:4" x14ac:dyDescent="0.35">
      <c r="A119" s="33" t="s">
        <v>1600</v>
      </c>
      <c r="B119" s="133" t="s">
        <v>100</v>
      </c>
      <c r="C119" s="134" t="e">
        <f>VLOOKUP(Table2026[[#This Row],[English]],TranslationTable,3,FALSE)</f>
        <v>#REF!</v>
      </c>
      <c r="D119" s="135" t="e">
        <f>Table2026[[#This Row],[Current Translation]]</f>
        <v>#REF!</v>
      </c>
    </row>
    <row r="121" spans="1:4" x14ac:dyDescent="0.35">
      <c r="A121" s="41" t="s">
        <v>1606</v>
      </c>
    </row>
    <row r="122" spans="1:4" x14ac:dyDescent="0.35">
      <c r="A122" s="36" t="s">
        <v>84</v>
      </c>
      <c r="B122" s="37" t="s">
        <v>5</v>
      </c>
      <c r="C122" s="38" t="s">
        <v>180</v>
      </c>
      <c r="D122" s="39" t="s">
        <v>181</v>
      </c>
    </row>
    <row r="123" spans="1:4" x14ac:dyDescent="0.35">
      <c r="A123" s="33" t="s">
        <v>1606</v>
      </c>
      <c r="B123" s="30" t="s">
        <v>136</v>
      </c>
      <c r="C123" s="32" t="e">
        <f>VLOOKUP(Table925[[#This Row],[English]],TranslationTable,3,FALSE)</f>
        <v>#REF!</v>
      </c>
      <c r="D123" s="35" t="e">
        <f>CONCATENATE(Table925[[#This Row],[Current Translation]], " (",Table925[[#This Row],[English]],")")</f>
        <v>#REF!</v>
      </c>
    </row>
    <row r="124" spans="1:4" x14ac:dyDescent="0.35">
      <c r="A124" s="33" t="s">
        <v>1606</v>
      </c>
      <c r="B124" s="187" t="s">
        <v>1607</v>
      </c>
      <c r="C124" s="32" t="e">
        <f>VLOOKUP(Table925[[#This Row],[English]],TranslationTable,3,FALSE)</f>
        <v>#REF!</v>
      </c>
      <c r="D124" s="35" t="e">
        <f>CONCATENATE(Table925[[#This Row],[Current Translation]], " (",Table925[[#This Row],[English]],")")</f>
        <v>#REF!</v>
      </c>
    </row>
    <row r="125" spans="1:4" x14ac:dyDescent="0.35">
      <c r="A125" s="33" t="s">
        <v>1606</v>
      </c>
      <c r="B125" s="187" t="s">
        <v>1608</v>
      </c>
      <c r="C125" s="32" t="e">
        <f>VLOOKUP(Table925[[#This Row],[English]],TranslationTable,3,FALSE)</f>
        <v>#REF!</v>
      </c>
      <c r="D125" s="35" t="e">
        <f>CONCATENATE(Table925[[#This Row],[Current Translation]], " (",Table925[[#This Row],[English]],")")</f>
        <v>#REF!</v>
      </c>
    </row>
    <row r="126" spans="1:4" x14ac:dyDescent="0.35">
      <c r="A126" s="33" t="s">
        <v>1606</v>
      </c>
      <c r="B126" s="30" t="s">
        <v>137</v>
      </c>
      <c r="C126" s="32" t="e">
        <f>VLOOKUP(Table925[[#This Row],[English]],TranslationTable,3,FALSE)</f>
        <v>#REF!</v>
      </c>
      <c r="D126" s="35" t="e">
        <f>CONCATENATE(Table925[[#This Row],[Current Translation]], " (",Table925[[#This Row],[English]],")")</f>
        <v>#REF!</v>
      </c>
    </row>
    <row r="127" spans="1:4" x14ac:dyDescent="0.35">
      <c r="A127" s="33" t="s">
        <v>1606</v>
      </c>
      <c r="B127" s="30" t="s">
        <v>135</v>
      </c>
      <c r="C127" s="32" t="e">
        <f>VLOOKUP(Table925[[#This Row],[English]],TranslationTable,3,FALSE)</f>
        <v>#REF!</v>
      </c>
      <c r="D127" s="35" t="e">
        <f>CONCATENATE(Table925[[#This Row],[Current Translation]], " (",Table925[[#This Row],[English]],")")</f>
        <v>#REF!</v>
      </c>
    </row>
    <row r="128" spans="1:4" x14ac:dyDescent="0.35">
      <c r="A128" s="33" t="s">
        <v>1606</v>
      </c>
      <c r="B128" s="176" t="s">
        <v>100</v>
      </c>
      <c r="C128" s="134" t="e">
        <f>VLOOKUP(Table925[[#This Row],[English]],TranslationTable,3,FALSE)</f>
        <v>#REF!</v>
      </c>
      <c r="D128" s="135" t="e">
        <f>Table925[[#This Row],[Current Translation]]</f>
        <v>#REF!</v>
      </c>
    </row>
    <row r="130" spans="1:4" x14ac:dyDescent="0.35">
      <c r="A130" s="34" t="s">
        <v>1612</v>
      </c>
    </row>
    <row r="131" spans="1:4" x14ac:dyDescent="0.35">
      <c r="A131" s="36" t="s">
        <v>84</v>
      </c>
      <c r="B131" s="37" t="s">
        <v>5</v>
      </c>
      <c r="C131" s="38" t="s">
        <v>180</v>
      </c>
      <c r="D131" s="39" t="s">
        <v>181</v>
      </c>
    </row>
    <row r="132" spans="1:4" x14ac:dyDescent="0.35">
      <c r="A132" s="33" t="s">
        <v>1613</v>
      </c>
      <c r="B132" s="185" t="s">
        <v>1614</v>
      </c>
      <c r="C132" s="32" t="e">
        <f>VLOOKUP(Table202627[[#This Row],[English]],TranslationTable,3,FALSE)</f>
        <v>#REF!</v>
      </c>
      <c r="D132" s="35" t="e">
        <f>CONCATENATE(Table202627[[#This Row],[Current Translation]], " (",Table202627[[#This Row],[English]],")")</f>
        <v>#REF!</v>
      </c>
    </row>
    <row r="133" spans="1:4" x14ac:dyDescent="0.35">
      <c r="A133" s="33" t="s">
        <v>1613</v>
      </c>
      <c r="B133" s="186" t="s">
        <v>1615</v>
      </c>
      <c r="C133" s="32" t="e">
        <f>VLOOKUP(Table202627[[#This Row],[English]],TranslationTable,3,FALSE)</f>
        <v>#REF!</v>
      </c>
      <c r="D133" s="35" t="e">
        <f>CONCATENATE(Table202627[[#This Row],[Current Translation]], " (",Table202627[[#This Row],[English]],")")</f>
        <v>#REF!</v>
      </c>
    </row>
    <row r="134" spans="1:4" x14ac:dyDescent="0.35">
      <c r="A134" s="33" t="s">
        <v>1613</v>
      </c>
      <c r="B134" s="186" t="s">
        <v>1616</v>
      </c>
      <c r="C134" s="32" t="e">
        <f>VLOOKUP(Table202627[[#This Row],[English]],TranslationTable,3,FALSE)</f>
        <v>#REF!</v>
      </c>
      <c r="D134" s="35" t="e">
        <f>CONCATENATE(Table202627[[#This Row],[Current Translation]], " (",Table202627[[#This Row],[English]],")")</f>
        <v>#REF!</v>
      </c>
    </row>
    <row r="135" spans="1:4" x14ac:dyDescent="0.35">
      <c r="A135" s="33" t="s">
        <v>1613</v>
      </c>
      <c r="B135" s="133" t="s">
        <v>100</v>
      </c>
      <c r="C135" s="134" t="e">
        <f>VLOOKUP(Table202627[[#This Row],[English]],TranslationTable,3,FALSE)</f>
        <v>#REF!</v>
      </c>
      <c r="D135" s="135" t="e">
        <f>Table202627[[#This Row],[Current Translation]]</f>
        <v>#REF!</v>
      </c>
    </row>
    <row r="137" spans="1:4" x14ac:dyDescent="0.35">
      <c r="A137" s="34" t="s">
        <v>1645</v>
      </c>
    </row>
    <row r="138" spans="1:4" x14ac:dyDescent="0.35">
      <c r="A138" s="36" t="s">
        <v>84</v>
      </c>
      <c r="B138" s="37" t="s">
        <v>5</v>
      </c>
      <c r="C138" s="38" t="s">
        <v>180</v>
      </c>
      <c r="D138" s="39" t="s">
        <v>181</v>
      </c>
    </row>
    <row r="139" spans="1:4" x14ac:dyDescent="0.35">
      <c r="A139" s="33" t="s">
        <v>1624</v>
      </c>
      <c r="B139" s="186" t="s">
        <v>1625</v>
      </c>
      <c r="C139" s="32" t="e">
        <f>VLOOKUP(Table20262728[[#This Row],[English]],TranslationTable,3,FALSE)</f>
        <v>#REF!</v>
      </c>
      <c r="D139" s="35" t="e">
        <f>CONCATENATE(Table20262728[[#This Row],[Current Translation]], " (",Table20262728[[#This Row],[English]],")")</f>
        <v>#REF!</v>
      </c>
    </row>
    <row r="140" spans="1:4" x14ac:dyDescent="0.35">
      <c r="A140" s="33" t="s">
        <v>1624</v>
      </c>
      <c r="B140" s="186" t="s">
        <v>1633</v>
      </c>
      <c r="C140" s="32" t="e">
        <f>VLOOKUP(Table20262728[[#This Row],[English]],TranslationTable,3,FALSE)</f>
        <v>#REF!</v>
      </c>
      <c r="D140" s="35" t="e">
        <f>CONCATENATE(Table20262728[[#This Row],[Current Translation]], " (",Table20262728[[#This Row],[English]],")")</f>
        <v>#REF!</v>
      </c>
    </row>
    <row r="141" spans="1:4" x14ac:dyDescent="0.35">
      <c r="A141" s="33" t="s">
        <v>1624</v>
      </c>
      <c r="B141" s="186" t="s">
        <v>1634</v>
      </c>
      <c r="C141" s="32" t="e">
        <f>VLOOKUP(Table20262728[[#This Row],[English]],TranslationTable,3,FALSE)</f>
        <v>#REF!</v>
      </c>
      <c r="D141" s="35" t="e">
        <f>CONCATENATE(Table20262728[[#This Row],[Current Translation]], " (",Table20262728[[#This Row],[English]],")")</f>
        <v>#REF!</v>
      </c>
    </row>
    <row r="142" spans="1:4" x14ac:dyDescent="0.35">
      <c r="A142" s="33" t="s">
        <v>1624</v>
      </c>
      <c r="B142" s="186" t="s">
        <v>1631</v>
      </c>
      <c r="C142" s="32" t="e">
        <f>VLOOKUP(Table20262728[[#This Row],[English]],TranslationTable,3,FALSE)</f>
        <v>#REF!</v>
      </c>
      <c r="D142" s="35" t="e">
        <f>CONCATENATE(Table20262728[[#This Row],[Current Translation]], " (",Table20262728[[#This Row],[English]],")")</f>
        <v>#REF!</v>
      </c>
    </row>
    <row r="143" spans="1:4" x14ac:dyDescent="0.35">
      <c r="A143" s="33" t="s">
        <v>1624</v>
      </c>
      <c r="B143" s="186" t="s">
        <v>1626</v>
      </c>
      <c r="C143" s="32" t="e">
        <f>VLOOKUP(Table20262728[[#This Row],[English]],TranslationTable,3,FALSE)</f>
        <v>#REF!</v>
      </c>
      <c r="D143" s="35" t="e">
        <f>CONCATENATE(Table20262728[[#This Row],[Current Translation]], " (",Table20262728[[#This Row],[English]],")")</f>
        <v>#REF!</v>
      </c>
    </row>
    <row r="144" spans="1:4" x14ac:dyDescent="0.35">
      <c r="A144" s="33" t="s">
        <v>1624</v>
      </c>
      <c r="B144" s="186" t="s">
        <v>1637</v>
      </c>
      <c r="C144" s="32" t="e">
        <f>VLOOKUP(Table20262728[[#This Row],[English]],TranslationTable,3,FALSE)</f>
        <v>#REF!</v>
      </c>
      <c r="D144" s="35" t="e">
        <f>CONCATENATE(Table20262728[[#This Row],[Current Translation]], " (",Table20262728[[#This Row],[English]],")")</f>
        <v>#REF!</v>
      </c>
    </row>
    <row r="145" spans="1:4" x14ac:dyDescent="0.35">
      <c r="A145" s="33" t="s">
        <v>1624</v>
      </c>
      <c r="B145" s="186" t="s">
        <v>1635</v>
      </c>
      <c r="C145" s="32" t="e">
        <f>VLOOKUP(Table20262728[[#This Row],[English]],TranslationTable,3,FALSE)</f>
        <v>#REF!</v>
      </c>
      <c r="D145" s="35" t="e">
        <f>CONCATENATE(Table20262728[[#This Row],[Current Translation]], " (",Table20262728[[#This Row],[English]],")")</f>
        <v>#REF!</v>
      </c>
    </row>
    <row r="146" spans="1:4" x14ac:dyDescent="0.35">
      <c r="A146" s="33" t="s">
        <v>1624</v>
      </c>
      <c r="B146" s="186" t="s">
        <v>1628</v>
      </c>
      <c r="C146" s="32" t="e">
        <f>VLOOKUP(Table20262728[[#This Row],[English]],TranslationTable,3,FALSE)</f>
        <v>#REF!</v>
      </c>
      <c r="D146" s="35" t="e">
        <f>CONCATENATE(Table20262728[[#This Row],[Current Translation]], " (",Table20262728[[#This Row],[English]],")")</f>
        <v>#REF!</v>
      </c>
    </row>
    <row r="147" spans="1:4" x14ac:dyDescent="0.35">
      <c r="A147" s="33" t="s">
        <v>1624</v>
      </c>
      <c r="B147" s="186" t="s">
        <v>1627</v>
      </c>
      <c r="C147" s="32" t="e">
        <f>VLOOKUP(Table20262728[[#This Row],[English]],TranslationTable,3,FALSE)</f>
        <v>#REF!</v>
      </c>
      <c r="D147" s="35" t="e">
        <f>CONCATENATE(Table20262728[[#This Row],[Current Translation]], " (",Table20262728[[#This Row],[English]],")")</f>
        <v>#REF!</v>
      </c>
    </row>
    <row r="148" spans="1:4" x14ac:dyDescent="0.35">
      <c r="A148" s="33" t="s">
        <v>1624</v>
      </c>
      <c r="B148" s="186" t="s">
        <v>1638</v>
      </c>
      <c r="C148" s="32" t="e">
        <f>VLOOKUP(Table20262728[[#This Row],[English]],TranslationTable,3,FALSE)</f>
        <v>#REF!</v>
      </c>
      <c r="D148" s="35" t="e">
        <f>CONCATENATE(Table20262728[[#This Row],[Current Translation]], " (",Table20262728[[#This Row],[English]],")")</f>
        <v>#REF!</v>
      </c>
    </row>
    <row r="149" spans="1:4" x14ac:dyDescent="0.35">
      <c r="A149" s="33" t="s">
        <v>1624</v>
      </c>
      <c r="B149" s="185" t="s">
        <v>1625</v>
      </c>
      <c r="C149" s="32" t="e">
        <f>VLOOKUP(Table20262728[[#This Row],[English]],TranslationTable,3,FALSE)</f>
        <v>#REF!</v>
      </c>
      <c r="D149" s="35" t="e">
        <f>CONCATENATE(Table20262728[[#This Row],[Current Translation]], " (",Table20262728[[#This Row],[English]],")")</f>
        <v>#REF!</v>
      </c>
    </row>
    <row r="150" spans="1:4" x14ac:dyDescent="0.35">
      <c r="A150" s="33" t="s">
        <v>1624</v>
      </c>
      <c r="B150" s="186" t="s">
        <v>1630</v>
      </c>
      <c r="C150" s="32" t="e">
        <f>VLOOKUP(Table20262728[[#This Row],[English]],TranslationTable,3,FALSE)</f>
        <v>#REF!</v>
      </c>
      <c r="D150" s="35" t="e">
        <f>CONCATENATE(Table20262728[[#This Row],[Current Translation]], " (",Table20262728[[#This Row],[English]],")")</f>
        <v>#REF!</v>
      </c>
    </row>
    <row r="151" spans="1:4" x14ac:dyDescent="0.35">
      <c r="A151" s="33" t="s">
        <v>1624</v>
      </c>
      <c r="B151" s="186" t="s">
        <v>1629</v>
      </c>
      <c r="C151" s="32" t="e">
        <f>VLOOKUP(Table20262728[[#This Row],[English]],TranslationTable,3,FALSE)</f>
        <v>#REF!</v>
      </c>
      <c r="D151" s="35" t="e">
        <f>CONCATENATE(Table20262728[[#This Row],[Current Translation]], " (",Table20262728[[#This Row],[English]],")")</f>
        <v>#REF!</v>
      </c>
    </row>
    <row r="152" spans="1:4" x14ac:dyDescent="0.35">
      <c r="A152" s="33" t="s">
        <v>1624</v>
      </c>
      <c r="B152" s="186" t="s">
        <v>1639</v>
      </c>
      <c r="C152" s="32" t="e">
        <f>VLOOKUP(Table20262728[[#This Row],[English]],TranslationTable,3,FALSE)</f>
        <v>#REF!</v>
      </c>
      <c r="D152" s="35" t="e">
        <f>CONCATENATE(Table20262728[[#This Row],[Current Translation]], " (",Table20262728[[#This Row],[English]],")")</f>
        <v>#REF!</v>
      </c>
    </row>
    <row r="153" spans="1:4" ht="28.3" x14ac:dyDescent="0.35">
      <c r="A153" s="33" t="s">
        <v>1624</v>
      </c>
      <c r="B153" s="186" t="s">
        <v>1641</v>
      </c>
      <c r="C153" s="32" t="e">
        <f>VLOOKUP(Table20262728[[#This Row],[English]],TranslationTable,3,FALSE)</f>
        <v>#REF!</v>
      </c>
      <c r="D153" s="35" t="e">
        <f>CONCATENATE(Table20262728[[#This Row],[Current Translation]], " (",Table20262728[[#This Row],[English]],")")</f>
        <v>#REF!</v>
      </c>
    </row>
    <row r="154" spans="1:4" x14ac:dyDescent="0.35">
      <c r="A154" s="33" t="s">
        <v>1624</v>
      </c>
      <c r="B154" s="186" t="s">
        <v>1636</v>
      </c>
      <c r="C154" s="32" t="e">
        <f>VLOOKUP(Table20262728[[#This Row],[English]],TranslationTable,3,FALSE)</f>
        <v>#REF!</v>
      </c>
      <c r="D154" s="35" t="e">
        <f>CONCATENATE(Table20262728[[#This Row],[Current Translation]], " (",Table20262728[[#This Row],[English]],")")</f>
        <v>#REF!</v>
      </c>
    </row>
    <row r="155" spans="1:4" x14ac:dyDescent="0.35">
      <c r="A155" s="33" t="s">
        <v>1624</v>
      </c>
      <c r="B155" s="186" t="s">
        <v>1632</v>
      </c>
      <c r="C155" s="198" t="e">
        <f>VLOOKUP(Table20262728[[#This Row],[English]],TranslationTable,3,FALSE)</f>
        <v>#REF!</v>
      </c>
      <c r="D155" s="35" t="e">
        <f>CONCATENATE(Table20262728[[#This Row],[Current Translation]], " (",Table20262728[[#This Row],[English]],")")</f>
        <v>#REF!</v>
      </c>
    </row>
    <row r="156" spans="1:4" x14ac:dyDescent="0.35">
      <c r="A156" s="33" t="s">
        <v>1624</v>
      </c>
      <c r="B156" s="186" t="s">
        <v>1640</v>
      </c>
      <c r="C156" s="32" t="e">
        <f>VLOOKUP(Table20262728[[#This Row],[English]],TranslationTable,3,FALSE)</f>
        <v>#REF!</v>
      </c>
      <c r="D156" s="35" t="e">
        <f>CONCATENATE(Table20262728[[#This Row],[Current Translation]], " (",Table20262728[[#This Row],[English]],")")</f>
        <v>#REF!</v>
      </c>
    </row>
    <row r="157" spans="1:4" x14ac:dyDescent="0.35">
      <c r="A157" s="33" t="s">
        <v>1624</v>
      </c>
      <c r="B157" s="135" t="s">
        <v>100</v>
      </c>
      <c r="C157" s="134" t="e">
        <f>VLOOKUP(Table20262728[[#This Row],[English]],TranslationTable,3,FALSE)</f>
        <v>#REF!</v>
      </c>
      <c r="D157" s="135" t="e">
        <f>Table20262728[[#This Row],[Current Translation]]</f>
        <v>#REF!</v>
      </c>
    </row>
    <row r="159" spans="1:4" x14ac:dyDescent="0.35">
      <c r="A159" s="34" t="s">
        <v>1646</v>
      </c>
    </row>
    <row r="160" spans="1:4" x14ac:dyDescent="0.35">
      <c r="A160" s="36" t="s">
        <v>84</v>
      </c>
      <c r="B160" s="37" t="s">
        <v>5</v>
      </c>
      <c r="C160" s="38" t="s">
        <v>180</v>
      </c>
      <c r="D160" s="39" t="s">
        <v>181</v>
      </c>
    </row>
    <row r="161" spans="1:4" ht="28.3" x14ac:dyDescent="0.35">
      <c r="A161" s="33" t="s">
        <v>1647</v>
      </c>
      <c r="B161" s="186" t="s">
        <v>1648</v>
      </c>
      <c r="C161" s="32" t="e">
        <f>VLOOKUP(Table2026272829[[#This Row],[English]],TranslationTable,3,FALSE)</f>
        <v>#REF!</v>
      </c>
      <c r="D161" s="35" t="e">
        <f>CONCATENATE(Table2026272829[[#This Row],[Current Translation]], " (",Table2026272829[[#This Row],[English]],")")</f>
        <v>#REF!</v>
      </c>
    </row>
    <row r="162" spans="1:4" ht="28.3" x14ac:dyDescent="0.35">
      <c r="A162" s="33" t="s">
        <v>1647</v>
      </c>
      <c r="B162" s="186" t="s">
        <v>1649</v>
      </c>
      <c r="C162" s="32" t="e">
        <f>VLOOKUP(Table2026272829[[#This Row],[English]],TranslationTable,3,FALSE)</f>
        <v>#REF!</v>
      </c>
      <c r="D162" s="35" t="e">
        <f>CONCATENATE(Table2026272829[[#This Row],[Current Translation]], " (",Table2026272829[[#This Row],[English]],")")</f>
        <v>#REF!</v>
      </c>
    </row>
    <row r="163" spans="1:4" ht="28.3" x14ac:dyDescent="0.35">
      <c r="A163" s="33" t="s">
        <v>1647</v>
      </c>
      <c r="B163" s="186" t="s">
        <v>1650</v>
      </c>
      <c r="C163" s="32" t="e">
        <f>VLOOKUP(Table2026272829[[#This Row],[English]],TranslationTable,3,FALSE)</f>
        <v>#REF!</v>
      </c>
      <c r="D163" s="35" t="e">
        <f>CONCATENATE(Table2026272829[[#This Row],[Current Translation]], " (",Table2026272829[[#This Row],[English]],")")</f>
        <v>#REF!</v>
      </c>
    </row>
    <row r="164" spans="1:4" ht="28.3" x14ac:dyDescent="0.35">
      <c r="A164" s="33" t="s">
        <v>1647</v>
      </c>
      <c r="B164" s="186" t="s">
        <v>1651</v>
      </c>
      <c r="C164" s="32" t="e">
        <f>VLOOKUP(Table2026272829[[#This Row],[English]],TranslationTable,3,FALSE)</f>
        <v>#REF!</v>
      </c>
      <c r="D164" s="35" t="e">
        <f>CONCATENATE(Table2026272829[[#This Row],[Current Translation]], " (",Table2026272829[[#This Row],[English]],")")</f>
        <v>#REF!</v>
      </c>
    </row>
    <row r="165" spans="1:4" ht="28.3" x14ac:dyDescent="0.35">
      <c r="A165" s="33" t="s">
        <v>1647</v>
      </c>
      <c r="B165" s="186" t="s">
        <v>1652</v>
      </c>
      <c r="C165" s="32" t="e">
        <f>VLOOKUP(Table2026272829[[#This Row],[English]],TranslationTable,3,FALSE)</f>
        <v>#REF!</v>
      </c>
      <c r="D165" s="35" t="e">
        <f>CONCATENATE(Table2026272829[[#This Row],[Current Translation]], " (",Table2026272829[[#This Row],[English]],")")</f>
        <v>#REF!</v>
      </c>
    </row>
    <row r="166" spans="1:4" ht="28.3" x14ac:dyDescent="0.35">
      <c r="A166" s="33" t="s">
        <v>1647</v>
      </c>
      <c r="B166" s="186" t="s">
        <v>1653</v>
      </c>
      <c r="C166" s="32" t="e">
        <f>VLOOKUP(Table2026272829[[#This Row],[English]],TranslationTable,3,FALSE)</f>
        <v>#REF!</v>
      </c>
      <c r="D166" s="35" t="e">
        <f>CONCATENATE(Table2026272829[[#This Row],[Current Translation]], " (",Table2026272829[[#This Row],[English]],")")</f>
        <v>#REF!</v>
      </c>
    </row>
    <row r="167" spans="1:4" ht="28.3" x14ac:dyDescent="0.35">
      <c r="A167" s="33" t="s">
        <v>1647</v>
      </c>
      <c r="B167" s="186" t="s">
        <v>1654</v>
      </c>
      <c r="C167" s="32" t="e">
        <f>VLOOKUP(Table2026272829[[#This Row],[English]],TranslationTable,3,FALSE)</f>
        <v>#REF!</v>
      </c>
      <c r="D167" s="35" t="e">
        <f>CONCATENATE(Table2026272829[[#This Row],[Current Translation]], " (",Table2026272829[[#This Row],[English]],")")</f>
        <v>#REF!</v>
      </c>
    </row>
    <row r="168" spans="1:4" ht="28.3" x14ac:dyDescent="0.35">
      <c r="A168" s="33" t="s">
        <v>1647</v>
      </c>
      <c r="B168" s="186" t="s">
        <v>1655</v>
      </c>
      <c r="C168" s="32" t="e">
        <f>VLOOKUP(Table2026272829[[#This Row],[English]],TranslationTable,3,FALSE)</f>
        <v>#REF!</v>
      </c>
      <c r="D168" s="35" t="e">
        <f>CONCATENATE(Table2026272829[[#This Row],[Current Translation]], " (",Table2026272829[[#This Row],[English]],")")</f>
        <v>#REF!</v>
      </c>
    </row>
    <row r="169" spans="1:4" x14ac:dyDescent="0.35">
      <c r="A169" s="33" t="s">
        <v>1647</v>
      </c>
      <c r="B169" s="186" t="s">
        <v>1640</v>
      </c>
      <c r="C169" s="32" t="e">
        <f>VLOOKUP(Table2026272829[[#This Row],[English]],TranslationTable,3,FALSE)</f>
        <v>#REF!</v>
      </c>
      <c r="D169" s="35" t="e">
        <f>CONCATENATE(Table2026272829[[#This Row],[Current Translation]], " (",Table2026272829[[#This Row],[English]],")")</f>
        <v>#REF!</v>
      </c>
    </row>
    <row r="170" spans="1:4" x14ac:dyDescent="0.35">
      <c r="A170" s="33" t="s">
        <v>1647</v>
      </c>
      <c r="B170" s="135" t="s">
        <v>100</v>
      </c>
      <c r="C170" s="134" t="e">
        <f>VLOOKUP(Table2026272829[[#This Row],[English]],TranslationTable,3,FALSE)</f>
        <v>#REF!</v>
      </c>
      <c r="D170" s="135" t="e">
        <f>Table2026272829[[#This Row],[Current Translation]]</f>
        <v>#REF!</v>
      </c>
    </row>
    <row r="172" spans="1:4" x14ac:dyDescent="0.35">
      <c r="A172" s="34" t="s">
        <v>1657</v>
      </c>
    </row>
    <row r="173" spans="1:4" x14ac:dyDescent="0.35">
      <c r="A173" s="36" t="s">
        <v>84</v>
      </c>
      <c r="B173" s="37" t="s">
        <v>5</v>
      </c>
      <c r="C173" s="38" t="s">
        <v>180</v>
      </c>
      <c r="D173" s="39" t="s">
        <v>181</v>
      </c>
    </row>
    <row r="174" spans="1:4" ht="28.3" x14ac:dyDescent="0.35">
      <c r="A174" s="33" t="s">
        <v>1658</v>
      </c>
      <c r="B174" s="186" t="s">
        <v>1659</v>
      </c>
      <c r="C174" s="32" t="e">
        <f>VLOOKUP(Table202627282930[[#This Row],[English]],TranslationTable,3,FALSE)</f>
        <v>#REF!</v>
      </c>
      <c r="D174" s="35" t="e">
        <f>CONCATENATE(Table202627282930[[#This Row],[Current Translation]], " (",Table202627282930[[#This Row],[English]],")")</f>
        <v>#REF!</v>
      </c>
    </row>
    <row r="175" spans="1:4" x14ac:dyDescent="0.35">
      <c r="A175" s="33" t="s">
        <v>1658</v>
      </c>
      <c r="B175" s="186" t="s">
        <v>1660</v>
      </c>
      <c r="C175" s="32" t="e">
        <f>VLOOKUP(Table202627282930[[#This Row],[English]],TranslationTable,3,FALSE)</f>
        <v>#REF!</v>
      </c>
      <c r="D175" s="35" t="e">
        <f>CONCATENATE(Table202627282930[[#This Row],[Current Translation]], " (",Table202627282930[[#This Row],[English]],")")</f>
        <v>#REF!</v>
      </c>
    </row>
    <row r="176" spans="1:4" ht="28.3" x14ac:dyDescent="0.35">
      <c r="A176" s="33" t="s">
        <v>1658</v>
      </c>
      <c r="B176" s="186" t="s">
        <v>1661</v>
      </c>
      <c r="C176" s="32" t="e">
        <f>VLOOKUP(Table202627282930[[#This Row],[English]],TranslationTable,3,FALSE)</f>
        <v>#REF!</v>
      </c>
      <c r="D176" s="35" t="e">
        <f>CONCATENATE(Table202627282930[[#This Row],[Current Translation]], " (",Table202627282930[[#This Row],[English]],")")</f>
        <v>#REF!</v>
      </c>
    </row>
    <row r="177" spans="1:4" x14ac:dyDescent="0.35">
      <c r="A177" s="33" t="s">
        <v>1658</v>
      </c>
      <c r="B177" s="186" t="s">
        <v>1662</v>
      </c>
      <c r="C177" s="32" t="e">
        <f>VLOOKUP(Table202627282930[[#This Row],[English]],TranslationTable,3,FALSE)</f>
        <v>#REF!</v>
      </c>
      <c r="D177" s="35" t="e">
        <f>CONCATENATE(Table202627282930[[#This Row],[Current Translation]], " (",Table202627282930[[#This Row],[English]],")")</f>
        <v>#REF!</v>
      </c>
    </row>
    <row r="178" spans="1:4" ht="28.3" x14ac:dyDescent="0.35">
      <c r="A178" s="33" t="s">
        <v>1658</v>
      </c>
      <c r="B178" s="186" t="s">
        <v>1663</v>
      </c>
      <c r="C178" s="32" t="e">
        <f>VLOOKUP(Table202627282930[[#This Row],[English]],TranslationTable,3,FALSE)</f>
        <v>#REF!</v>
      </c>
      <c r="D178" s="35" t="e">
        <f>CONCATENATE(Table202627282930[[#This Row],[Current Translation]], " (",Table202627282930[[#This Row],[English]],")")</f>
        <v>#REF!</v>
      </c>
    </row>
    <row r="179" spans="1:4" x14ac:dyDescent="0.35">
      <c r="A179" s="33" t="s">
        <v>1658</v>
      </c>
      <c r="B179" s="186" t="s">
        <v>1640</v>
      </c>
      <c r="C179" s="32" t="e">
        <f>VLOOKUP(Table202627282930[[#This Row],[English]],TranslationTable,3,FALSE)</f>
        <v>#REF!</v>
      </c>
      <c r="D179" s="35" t="e">
        <f>CONCATENATE(Table202627282930[[#This Row],[Current Translation]], " (",Table202627282930[[#This Row],[English]],")")</f>
        <v>#REF!</v>
      </c>
    </row>
    <row r="180" spans="1:4" x14ac:dyDescent="0.35">
      <c r="A180" s="33" t="s">
        <v>1658</v>
      </c>
      <c r="B180" s="135" t="s">
        <v>100</v>
      </c>
      <c r="C180" s="134" t="e">
        <f>VLOOKUP(Table202627282930[[#This Row],[English]],TranslationTable,3,FALSE)</f>
        <v>#REF!</v>
      </c>
      <c r="D180" s="135" t="e">
        <f>Table202627282930[[#This Row],[Current Translation]]</f>
        <v>#REF!</v>
      </c>
    </row>
  </sheetData>
  <mergeCells count="2">
    <mergeCell ref="A2:D2"/>
    <mergeCell ref="A3:D3"/>
  </mergeCells>
  <pageMargins left="0.7" right="0.7" top="0.75" bottom="0.75" header="0.3" footer="0.3"/>
  <pageSetup orientation="portrait" horizontalDpi="1200" verticalDpi="1200"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J30"/>
  <sheetViews>
    <sheetView showGridLines="0" tabSelected="1" zoomScaleNormal="100" workbookViewId="0">
      <selection activeCell="B9" sqref="B9:T9"/>
    </sheetView>
  </sheetViews>
  <sheetFormatPr defaultColWidth="4.640625" defaultRowHeight="15" x14ac:dyDescent="0.35"/>
  <cols>
    <col min="1" max="16384" width="4.640625" style="48"/>
  </cols>
  <sheetData>
    <row r="1" spans="1:36" ht="7" customHeight="1" x14ac:dyDescent="0.35">
      <c r="A1" s="161"/>
      <c r="B1" s="161"/>
      <c r="C1" s="161"/>
      <c r="D1" s="161"/>
      <c r="E1" s="161"/>
      <c r="F1" s="161"/>
      <c r="G1" s="161"/>
      <c r="H1" s="161"/>
      <c r="I1" s="161"/>
      <c r="J1" s="161"/>
      <c r="K1" s="161"/>
      <c r="L1" s="161"/>
      <c r="M1" s="161"/>
      <c r="N1" s="161"/>
      <c r="O1" s="161"/>
      <c r="P1" s="161"/>
      <c r="Q1" s="161"/>
      <c r="R1" s="1"/>
      <c r="S1" s="1"/>
      <c r="T1" s="1"/>
      <c r="U1" s="1"/>
    </row>
    <row r="2" spans="1:36" ht="36.75" customHeight="1" x14ac:dyDescent="0.35">
      <c r="A2" s="162" t="s">
        <v>158</v>
      </c>
      <c r="B2" s="162"/>
      <c r="C2" s="162"/>
      <c r="D2" s="162"/>
      <c r="E2" s="162"/>
      <c r="F2" s="162"/>
      <c r="G2" s="162"/>
      <c r="H2" s="162"/>
      <c r="I2" s="162"/>
      <c r="J2" s="162"/>
      <c r="K2" s="162"/>
      <c r="L2" s="162"/>
      <c r="M2" s="162"/>
      <c r="N2" s="162"/>
      <c r="O2" s="162"/>
      <c r="P2" s="162"/>
      <c r="Q2" s="162"/>
      <c r="R2" s="159"/>
      <c r="S2" s="159"/>
      <c r="T2" s="159"/>
      <c r="U2" s="159"/>
    </row>
    <row r="3" spans="1:36" ht="7" customHeight="1" x14ac:dyDescent="0.35">
      <c r="A3" s="163"/>
      <c r="B3" s="163"/>
      <c r="C3" s="163"/>
      <c r="D3" s="163"/>
      <c r="E3" s="163"/>
      <c r="F3" s="163"/>
      <c r="G3" s="163"/>
      <c r="H3" s="163"/>
      <c r="I3" s="163"/>
      <c r="J3" s="163"/>
      <c r="K3" s="163"/>
      <c r="L3" s="163"/>
      <c r="M3" s="163"/>
      <c r="N3" s="163"/>
      <c r="O3" s="163"/>
      <c r="P3" s="163"/>
      <c r="Q3" s="163"/>
      <c r="R3" s="160"/>
      <c r="S3" s="160"/>
      <c r="T3" s="160"/>
      <c r="U3" s="160"/>
    </row>
    <row r="4" spans="1:36" ht="15" customHeight="1" x14ac:dyDescent="0.35">
      <c r="A4" s="210" t="s">
        <v>1910</v>
      </c>
      <c r="B4" s="210"/>
      <c r="C4" s="210"/>
      <c r="D4" s="210"/>
      <c r="E4" s="210"/>
      <c r="F4" s="210"/>
      <c r="G4" s="210"/>
      <c r="H4" s="210"/>
      <c r="I4" s="210"/>
      <c r="J4" s="210"/>
      <c r="K4" s="210"/>
      <c r="L4" s="210"/>
      <c r="M4" s="210"/>
      <c r="N4" s="210"/>
      <c r="O4" s="210"/>
      <c r="P4" s="210"/>
      <c r="Q4" s="210"/>
      <c r="R4" s="210"/>
      <c r="S4" s="210"/>
      <c r="T4" s="210"/>
      <c r="U4" s="210"/>
      <c r="W4" s="141"/>
    </row>
    <row r="5" spans="1:36" ht="8.15" customHeight="1" x14ac:dyDescent="0.35">
      <c r="A5" s="1"/>
      <c r="B5" s="50"/>
      <c r="C5" s="1"/>
      <c r="D5" s="1"/>
      <c r="E5" s="1"/>
      <c r="F5" s="1"/>
      <c r="G5" s="1"/>
      <c r="H5" s="1"/>
      <c r="I5" s="1"/>
      <c r="J5" s="1"/>
      <c r="K5" s="1"/>
      <c r="L5" s="1"/>
      <c r="M5" s="1"/>
      <c r="N5" s="1"/>
      <c r="O5" s="1"/>
      <c r="P5" s="1"/>
      <c r="Q5" s="1"/>
      <c r="R5" s="1"/>
      <c r="S5" s="1"/>
      <c r="T5" s="1"/>
      <c r="U5" s="1"/>
    </row>
    <row r="6" spans="1:36" ht="15.45" x14ac:dyDescent="0.4">
      <c r="A6" s="211" t="s">
        <v>159</v>
      </c>
      <c r="B6" s="211"/>
      <c r="C6" s="211"/>
      <c r="D6" s="211"/>
      <c r="E6" s="211"/>
      <c r="F6" s="211"/>
      <c r="G6" s="211"/>
      <c r="H6" s="211"/>
      <c r="I6" s="211"/>
      <c r="J6" s="211"/>
      <c r="K6" s="211"/>
      <c r="L6" s="211"/>
      <c r="M6" s="211"/>
      <c r="N6" s="211"/>
      <c r="O6" s="211"/>
      <c r="P6" s="211"/>
      <c r="Q6" s="211"/>
      <c r="R6" s="211"/>
      <c r="S6" s="211"/>
      <c r="T6" s="211"/>
      <c r="U6" s="211"/>
      <c r="W6" s="141"/>
    </row>
    <row r="7" spans="1:36" x14ac:dyDescent="0.35">
      <c r="A7" s="212" t="s">
        <v>160</v>
      </c>
      <c r="B7" s="212"/>
      <c r="C7" s="212"/>
      <c r="D7" s="212"/>
      <c r="E7" s="212"/>
      <c r="F7" s="212"/>
      <c r="G7" s="212"/>
      <c r="H7" s="212"/>
      <c r="I7" s="212"/>
      <c r="J7" s="212"/>
      <c r="K7" s="212"/>
      <c r="L7" s="212"/>
      <c r="M7" s="212"/>
      <c r="N7" s="212"/>
      <c r="O7" s="212"/>
      <c r="P7" s="212"/>
      <c r="Q7" s="212"/>
      <c r="R7" s="212"/>
      <c r="S7" s="212"/>
      <c r="T7" s="212"/>
      <c r="U7" s="212"/>
    </row>
    <row r="8" spans="1:36" ht="8.15" customHeight="1" x14ac:dyDescent="0.35">
      <c r="A8" s="49"/>
      <c r="B8" s="49"/>
      <c r="C8" s="49"/>
      <c r="D8" s="49"/>
      <c r="E8" s="49"/>
      <c r="F8" s="49"/>
      <c r="G8" s="49"/>
      <c r="H8" s="49"/>
      <c r="I8" s="49"/>
      <c r="J8" s="49"/>
      <c r="K8" s="49"/>
      <c r="L8" s="49"/>
      <c r="M8" s="49"/>
      <c r="N8" s="49"/>
      <c r="O8" s="49"/>
      <c r="P8" s="49"/>
      <c r="Q8" s="49"/>
      <c r="R8" s="49"/>
      <c r="S8" s="49"/>
      <c r="T8" s="49"/>
      <c r="U8" s="49"/>
    </row>
    <row r="9" spans="1:36" ht="30" customHeight="1" x14ac:dyDescent="0.4">
      <c r="A9" s="139"/>
      <c r="B9" s="213" t="s">
        <v>210</v>
      </c>
      <c r="C9" s="213"/>
      <c r="D9" s="213"/>
      <c r="E9" s="213"/>
      <c r="F9" s="213"/>
      <c r="G9" s="213"/>
      <c r="H9" s="213"/>
      <c r="I9" s="213"/>
      <c r="J9" s="213"/>
      <c r="K9" s="213"/>
      <c r="L9" s="213"/>
      <c r="M9" s="213"/>
      <c r="N9" s="213"/>
      <c r="O9" s="213"/>
      <c r="P9" s="213"/>
      <c r="Q9" s="213"/>
      <c r="R9" s="213"/>
      <c r="S9" s="213"/>
      <c r="T9" s="213"/>
      <c r="U9" s="139"/>
      <c r="V9" s="142"/>
      <c r="W9" s="143"/>
      <c r="X9" s="143"/>
      <c r="Y9" s="143"/>
      <c r="Z9" s="143"/>
      <c r="AA9" s="143"/>
      <c r="AB9" s="143"/>
      <c r="AC9" s="143"/>
      <c r="AD9" s="143"/>
      <c r="AE9" s="143"/>
      <c r="AF9" s="143"/>
      <c r="AG9" s="143"/>
      <c r="AH9" s="143"/>
      <c r="AI9" s="143"/>
      <c r="AJ9" s="143"/>
    </row>
    <row r="10" spans="1:36" ht="4" customHeight="1" x14ac:dyDescent="0.35">
      <c r="A10" s="49"/>
      <c r="B10" s="49"/>
      <c r="C10" s="49"/>
      <c r="D10" s="49"/>
      <c r="E10" s="49"/>
      <c r="F10" s="49"/>
      <c r="G10" s="49"/>
      <c r="H10" s="49"/>
      <c r="I10" s="49"/>
      <c r="J10" s="49"/>
      <c r="K10" s="49"/>
      <c r="L10" s="49"/>
      <c r="M10" s="49"/>
      <c r="N10" s="49"/>
      <c r="O10" s="49"/>
      <c r="P10" s="49"/>
      <c r="Q10" s="49"/>
      <c r="R10" s="49"/>
      <c r="S10" s="49"/>
      <c r="T10" s="49"/>
      <c r="U10" s="49"/>
    </row>
    <row r="11" spans="1:36" x14ac:dyDescent="0.35">
      <c r="A11" s="49"/>
      <c r="B11" s="49"/>
      <c r="C11" s="49"/>
      <c r="D11" s="49"/>
      <c r="E11" s="49"/>
      <c r="F11" s="49"/>
      <c r="G11" s="49"/>
      <c r="H11" s="49"/>
      <c r="I11" s="49"/>
      <c r="J11" s="49"/>
      <c r="K11" s="49"/>
      <c r="L11" s="49"/>
      <c r="M11" s="49"/>
      <c r="N11" s="49"/>
      <c r="O11" s="49"/>
      <c r="P11" s="49"/>
      <c r="Q11" s="49"/>
      <c r="R11" s="49"/>
      <c r="S11" s="49"/>
      <c r="T11" s="49"/>
      <c r="U11" s="49"/>
    </row>
    <row r="12" spans="1:36" ht="60" customHeight="1" x14ac:dyDescent="0.35">
      <c r="A12" s="209" t="s">
        <v>162</v>
      </c>
      <c r="B12" s="209"/>
      <c r="C12" s="209"/>
      <c r="D12" s="209"/>
      <c r="E12" s="209"/>
      <c r="F12" s="209"/>
      <c r="G12" s="209"/>
      <c r="H12" s="209"/>
      <c r="I12" s="209"/>
      <c r="J12" s="209"/>
      <c r="K12" s="209"/>
      <c r="L12" s="209"/>
      <c r="M12" s="209"/>
      <c r="N12" s="209"/>
      <c r="O12" s="209"/>
      <c r="P12" s="209"/>
      <c r="Q12" s="209"/>
      <c r="R12" s="209"/>
      <c r="S12" s="209"/>
      <c r="T12" s="209"/>
      <c r="U12" s="209"/>
    </row>
    <row r="13" spans="1:36" hidden="1" x14ac:dyDescent="0.35">
      <c r="A13" s="1" t="s">
        <v>161</v>
      </c>
      <c r="B13" s="1"/>
      <c r="C13" s="1"/>
      <c r="D13" s="1"/>
      <c r="E13" s="1"/>
      <c r="F13" s="1"/>
      <c r="G13" s="1"/>
      <c r="H13" s="1"/>
      <c r="I13" s="1"/>
      <c r="J13" s="1"/>
      <c r="K13" s="1"/>
      <c r="L13" s="1"/>
      <c r="M13" s="1"/>
      <c r="N13" s="1"/>
      <c r="O13" s="1"/>
      <c r="P13" s="1"/>
      <c r="Q13" s="1"/>
      <c r="R13" s="1"/>
      <c r="S13" s="1"/>
      <c r="T13" s="1"/>
      <c r="U13" s="1"/>
    </row>
    <row r="14" spans="1:36" ht="15" customHeight="1" x14ac:dyDescent="0.35">
      <c r="A14" s="1"/>
      <c r="B14" s="1"/>
      <c r="C14" s="1"/>
      <c r="D14" s="1"/>
      <c r="E14" s="1"/>
      <c r="F14" s="1"/>
      <c r="G14" s="1"/>
      <c r="H14" s="1"/>
      <c r="I14" s="1"/>
      <c r="J14" s="1"/>
      <c r="K14" s="1"/>
      <c r="L14" s="1"/>
      <c r="M14" s="1"/>
      <c r="N14" s="1"/>
      <c r="O14" s="1"/>
      <c r="P14" s="1"/>
      <c r="Q14" s="1"/>
      <c r="R14" s="1"/>
      <c r="S14" s="1"/>
      <c r="T14" s="1"/>
      <c r="U14" s="1"/>
    </row>
    <row r="15" spans="1:36" ht="15" customHeight="1" x14ac:dyDescent="0.35">
      <c r="A15" s="1"/>
      <c r="B15" s="1"/>
      <c r="C15" s="1"/>
      <c r="D15" s="1"/>
      <c r="E15" s="1"/>
      <c r="F15" s="1"/>
      <c r="G15" s="1"/>
      <c r="H15" s="1"/>
      <c r="I15" s="1"/>
      <c r="J15" s="1"/>
      <c r="K15" s="1"/>
      <c r="L15" s="1"/>
      <c r="M15" s="1"/>
      <c r="N15" s="1"/>
      <c r="O15" s="1"/>
      <c r="P15" s="1"/>
      <c r="Q15" s="1"/>
      <c r="R15" s="1"/>
      <c r="S15" s="1"/>
      <c r="T15" s="1"/>
      <c r="U15" s="1"/>
    </row>
    <row r="16" spans="1:36" ht="60" customHeight="1" x14ac:dyDescent="0.35">
      <c r="A16" s="209" t="s">
        <v>1</v>
      </c>
      <c r="B16" s="209"/>
      <c r="C16" s="209"/>
      <c r="D16" s="209"/>
      <c r="E16" s="209"/>
      <c r="F16" s="209"/>
      <c r="G16" s="209"/>
      <c r="H16" s="209"/>
      <c r="I16" s="209"/>
      <c r="J16" s="209"/>
      <c r="K16" s="209"/>
      <c r="L16" s="209"/>
      <c r="M16" s="209"/>
      <c r="N16" s="209"/>
      <c r="O16" s="209"/>
      <c r="P16" s="209"/>
      <c r="Q16" s="209"/>
      <c r="R16" s="209"/>
      <c r="S16" s="209"/>
      <c r="T16" s="209"/>
      <c r="U16" s="209"/>
    </row>
    <row r="17" spans="1:21" hidden="1" x14ac:dyDescent="0.35">
      <c r="A17" s="1" t="s">
        <v>155</v>
      </c>
      <c r="B17" s="1"/>
      <c r="C17" s="1"/>
      <c r="D17" s="1"/>
      <c r="E17" s="1"/>
      <c r="F17" s="1"/>
      <c r="G17" s="1"/>
      <c r="H17" s="1"/>
      <c r="I17" s="1"/>
      <c r="J17" s="1"/>
      <c r="K17" s="1"/>
      <c r="L17" s="1"/>
      <c r="M17" s="1"/>
      <c r="N17" s="1"/>
      <c r="O17" s="1"/>
      <c r="P17" s="1"/>
      <c r="Q17" s="1"/>
      <c r="R17" s="1"/>
      <c r="S17" s="1"/>
      <c r="T17" s="1"/>
      <c r="U17" s="1"/>
    </row>
    <row r="18" spans="1:21" ht="15" customHeight="1" x14ac:dyDescent="0.35">
      <c r="A18" s="1"/>
      <c r="B18" s="1"/>
      <c r="C18" s="1"/>
      <c r="D18" s="1"/>
      <c r="E18" s="1"/>
      <c r="F18" s="1"/>
      <c r="G18" s="1"/>
      <c r="H18" s="1"/>
      <c r="I18" s="1"/>
      <c r="J18" s="1"/>
      <c r="K18" s="1"/>
      <c r="L18" s="1"/>
      <c r="M18" s="1"/>
      <c r="N18" s="1"/>
      <c r="O18" s="1"/>
      <c r="P18" s="1"/>
      <c r="Q18" s="1"/>
      <c r="R18" s="1"/>
      <c r="S18" s="1"/>
      <c r="T18" s="1"/>
      <c r="U18" s="1"/>
    </row>
    <row r="19" spans="1:21" ht="15" customHeight="1" x14ac:dyDescent="0.35">
      <c r="A19" s="1"/>
      <c r="B19" s="1"/>
      <c r="C19" s="1"/>
      <c r="D19" s="1"/>
      <c r="E19" s="1"/>
      <c r="F19" s="1"/>
      <c r="G19" s="1"/>
      <c r="H19" s="1"/>
      <c r="I19" s="1"/>
      <c r="J19" s="1"/>
      <c r="K19" s="1"/>
      <c r="L19" s="1"/>
      <c r="M19" s="1"/>
      <c r="N19" s="1"/>
      <c r="O19" s="1"/>
      <c r="P19" s="1"/>
      <c r="Q19" s="1"/>
      <c r="R19" s="1"/>
      <c r="S19" s="1"/>
      <c r="T19" s="1"/>
      <c r="U19" s="1"/>
    </row>
    <row r="20" spans="1:21" ht="75" customHeight="1" x14ac:dyDescent="0.35">
      <c r="A20" s="209" t="s">
        <v>156</v>
      </c>
      <c r="B20" s="209"/>
      <c r="C20" s="209"/>
      <c r="D20" s="209"/>
      <c r="E20" s="209"/>
      <c r="F20" s="209"/>
      <c r="G20" s="209"/>
      <c r="H20" s="209"/>
      <c r="I20" s="209"/>
      <c r="J20" s="209"/>
      <c r="K20" s="209"/>
      <c r="L20" s="209"/>
      <c r="M20" s="209"/>
      <c r="N20" s="209"/>
      <c r="O20" s="209"/>
      <c r="P20" s="209"/>
      <c r="Q20" s="209"/>
      <c r="R20" s="209"/>
      <c r="S20" s="209"/>
      <c r="T20" s="209"/>
      <c r="U20" s="209"/>
    </row>
    <row r="21" spans="1:21" hidden="1" x14ac:dyDescent="0.35">
      <c r="A21" s="1" t="s">
        <v>157</v>
      </c>
      <c r="B21" s="1"/>
      <c r="C21" s="1"/>
      <c r="D21" s="1"/>
      <c r="E21" s="1"/>
      <c r="F21" s="1"/>
      <c r="G21" s="1"/>
      <c r="H21" s="1"/>
      <c r="I21" s="1"/>
      <c r="J21" s="1"/>
      <c r="K21" s="1"/>
      <c r="L21" s="1"/>
      <c r="M21" s="1"/>
      <c r="N21" s="1"/>
      <c r="O21" s="1"/>
      <c r="P21" s="1"/>
      <c r="Q21" s="1"/>
      <c r="R21" s="1"/>
      <c r="S21" s="1"/>
      <c r="T21" s="1"/>
      <c r="U21" s="1"/>
    </row>
    <row r="22" spans="1:21" ht="15" customHeight="1" x14ac:dyDescent="0.35">
      <c r="A22" s="1"/>
      <c r="B22" s="1"/>
      <c r="C22" s="1"/>
      <c r="D22" s="1"/>
      <c r="E22" s="1"/>
      <c r="F22" s="1"/>
      <c r="G22" s="1"/>
      <c r="H22" s="1"/>
      <c r="I22" s="1"/>
      <c r="J22" s="1"/>
      <c r="K22" s="1"/>
      <c r="L22" s="1"/>
      <c r="M22" s="1"/>
      <c r="N22" s="1"/>
      <c r="O22" s="1"/>
      <c r="P22" s="1"/>
      <c r="Q22" s="1"/>
      <c r="R22" s="1"/>
      <c r="S22" s="1"/>
      <c r="T22" s="1"/>
      <c r="U22" s="1"/>
    </row>
    <row r="23" spans="1:21" ht="15" customHeight="1" x14ac:dyDescent="0.35">
      <c r="A23" s="1"/>
      <c r="B23" s="1"/>
      <c r="C23" s="1"/>
      <c r="D23" s="1"/>
      <c r="E23" s="1"/>
      <c r="F23" s="1"/>
      <c r="G23" s="1"/>
      <c r="H23" s="1"/>
      <c r="I23" s="1"/>
      <c r="J23" s="1"/>
      <c r="K23" s="1"/>
      <c r="L23" s="1"/>
      <c r="M23" s="1"/>
      <c r="N23" s="1"/>
      <c r="O23" s="1"/>
      <c r="P23" s="1"/>
      <c r="Q23" s="1"/>
      <c r="R23" s="1"/>
      <c r="S23" s="1"/>
      <c r="T23" s="1"/>
      <c r="U23" s="1"/>
    </row>
    <row r="24" spans="1:21" ht="15" customHeight="1" x14ac:dyDescent="0.35">
      <c r="A24" s="76" t="s">
        <v>0</v>
      </c>
      <c r="B24" s="1"/>
      <c r="C24" s="1"/>
      <c r="D24" s="1"/>
      <c r="E24" s="1"/>
      <c r="F24" s="1"/>
      <c r="G24" s="1"/>
      <c r="H24" s="1"/>
      <c r="I24" s="1"/>
      <c r="J24" s="1"/>
      <c r="K24" s="1"/>
      <c r="L24" s="1"/>
      <c r="M24" s="1"/>
      <c r="N24" s="1"/>
      <c r="O24" s="1"/>
      <c r="P24" s="1"/>
      <c r="Q24" s="1"/>
      <c r="R24" s="1"/>
      <c r="S24" s="1"/>
      <c r="T24" s="1"/>
      <c r="U24" s="1"/>
    </row>
    <row r="25" spans="1:21" x14ac:dyDescent="0.35">
      <c r="A25" s="214"/>
      <c r="B25" s="214"/>
      <c r="C25" s="214"/>
      <c r="D25" s="214"/>
      <c r="E25" s="214"/>
      <c r="F25" s="214"/>
      <c r="G25" s="214"/>
      <c r="H25" s="214"/>
      <c r="I25" s="214"/>
      <c r="J25" s="214"/>
      <c r="K25" s="214"/>
      <c r="L25" s="214"/>
      <c r="M25" s="214"/>
      <c r="N25" s="214"/>
      <c r="O25" s="214"/>
      <c r="P25" s="214"/>
      <c r="Q25" s="214"/>
      <c r="R25" s="214"/>
      <c r="S25" s="214"/>
      <c r="T25" s="214"/>
      <c r="U25" s="214"/>
    </row>
    <row r="26" spans="1:21" ht="75" customHeight="1" x14ac:dyDescent="0.35">
      <c r="A26" s="1"/>
      <c r="B26" s="1"/>
      <c r="C26" s="1"/>
      <c r="D26" s="1"/>
      <c r="E26" s="1"/>
      <c r="F26" s="1"/>
      <c r="G26" s="1"/>
      <c r="H26" s="1"/>
      <c r="I26" s="1"/>
      <c r="J26" s="1"/>
      <c r="K26" s="1"/>
      <c r="L26"/>
      <c r="M26" s="1"/>
      <c r="N26" s="1"/>
      <c r="O26" s="1"/>
      <c r="P26" s="1"/>
      <c r="Q26" s="1"/>
      <c r="R26" s="1"/>
      <c r="S26" s="1"/>
      <c r="T26" s="1"/>
      <c r="U26" s="1"/>
    </row>
    <row r="27" spans="1:21" x14ac:dyDescent="0.35">
      <c r="A27" s="1" t="s">
        <v>177</v>
      </c>
      <c r="B27" s="1"/>
      <c r="C27" s="1"/>
      <c r="D27" s="1"/>
      <c r="E27" s="1"/>
      <c r="F27" s="1"/>
      <c r="G27" s="1"/>
      <c r="H27" s="1"/>
      <c r="I27" s="1"/>
      <c r="J27" s="1"/>
      <c r="K27" s="1"/>
      <c r="L27" s="216" t="s">
        <v>1667</v>
      </c>
      <c r="M27" s="216"/>
      <c r="N27" s="216"/>
      <c r="O27" s="216"/>
      <c r="P27" s="216"/>
      <c r="Q27" s="216"/>
      <c r="R27" s="216"/>
      <c r="S27" s="216"/>
      <c r="T27" s="216"/>
      <c r="U27" s="216"/>
    </row>
    <row r="28" spans="1:21" ht="15" customHeight="1" x14ac:dyDescent="0.35">
      <c r="A28" s="215" t="s">
        <v>2</v>
      </c>
      <c r="B28" s="215"/>
      <c r="C28" s="215"/>
      <c r="D28" s="215"/>
      <c r="E28" s="215"/>
      <c r="F28" s="215"/>
      <c r="G28" s="215"/>
      <c r="H28" s="215"/>
      <c r="I28" s="215"/>
      <c r="J28" s="215"/>
      <c r="K28" s="1"/>
      <c r="L28" s="215" t="s">
        <v>1666</v>
      </c>
      <c r="M28" s="215"/>
      <c r="N28" s="215"/>
      <c r="O28" s="215"/>
      <c r="P28" s="215"/>
      <c r="Q28" s="215"/>
      <c r="R28" s="215"/>
      <c r="S28" s="215"/>
      <c r="T28" s="215"/>
      <c r="U28" s="215"/>
    </row>
    <row r="29" spans="1:21" x14ac:dyDescent="0.35">
      <c r="A29" s="29"/>
      <c r="B29" s="1"/>
      <c r="C29" s="1"/>
      <c r="D29" s="1"/>
      <c r="E29" s="1"/>
      <c r="F29" s="1"/>
      <c r="G29" s="1"/>
      <c r="H29" s="1"/>
      <c r="I29" s="1"/>
      <c r="J29" s="1"/>
      <c r="K29" s="29"/>
      <c r="L29" s="1"/>
      <c r="M29" s="1"/>
      <c r="N29" s="1"/>
      <c r="O29" s="1"/>
      <c r="P29" s="1"/>
      <c r="Q29" s="1"/>
      <c r="R29" s="1"/>
      <c r="S29" s="1"/>
      <c r="T29" s="1"/>
      <c r="U29" s="1"/>
    </row>
    <row r="30" spans="1:21" x14ac:dyDescent="0.35">
      <c r="A30" s="1"/>
      <c r="B30" s="1"/>
      <c r="C30" s="1"/>
      <c r="D30" s="1"/>
      <c r="E30" s="1"/>
      <c r="F30" s="1"/>
      <c r="G30" s="1"/>
      <c r="H30" s="1"/>
      <c r="I30" s="1"/>
      <c r="J30" s="1"/>
      <c r="K30" s="1"/>
      <c r="L30" s="1"/>
      <c r="M30" s="1"/>
      <c r="N30" s="1"/>
      <c r="O30" s="1"/>
      <c r="P30" s="1"/>
      <c r="Q30" s="1"/>
      <c r="R30" s="1"/>
      <c r="S30" s="1"/>
      <c r="T30" s="1"/>
      <c r="U30" s="1"/>
    </row>
  </sheetData>
  <sheetProtection algorithmName="SHA-512" hashValue="4lc4nBfC4jgh1tHBZXVKteMlXbAkwAS1659d0JV8xJkiKCmYqcA18rGZ6KXoud5/u4t/kzXHj23elgkkp+AxiA==" saltValue="dkIuXT+EWMfoYyWbfB4vfg==" spinCount="100000" sheet="1" objects="1" scenarios="1" selectLockedCells="1"/>
  <mergeCells count="11">
    <mergeCell ref="A25:U25"/>
    <mergeCell ref="A28:J28"/>
    <mergeCell ref="L27:U27"/>
    <mergeCell ref="L28:U28"/>
    <mergeCell ref="A16:U16"/>
    <mergeCell ref="A20:U20"/>
    <mergeCell ref="A12:U12"/>
    <mergeCell ref="A4:U4"/>
    <mergeCell ref="A6:U6"/>
    <mergeCell ref="A7:U7"/>
    <mergeCell ref="B9:T9"/>
  </mergeCells>
  <hyperlinks>
    <hyperlink ref="B9:T9" r:id="rId1" display="Global EH&amp;S and Purchasing Requirements"/>
  </hyperlinks>
  <printOptions horizontalCentered="1"/>
  <pageMargins left="0.25" right="0.25" top="0.5" bottom="0.25" header="0.3" footer="0.3"/>
  <pageSetup scale="97" orientation="portrait" r:id="rId2"/>
  <headerFooter differentFirst="1"/>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64"/>
  <sheetViews>
    <sheetView topLeftCell="A46" zoomScaleNormal="100" workbookViewId="0">
      <selection activeCell="H55" sqref="H55"/>
    </sheetView>
  </sheetViews>
  <sheetFormatPr defaultColWidth="4.640625" defaultRowHeight="14.15" x14ac:dyDescent="0.35"/>
  <cols>
    <col min="1" max="1" width="4.640625" style="107" customWidth="1"/>
    <col min="2" max="7" width="4.640625" style="107"/>
    <col min="8" max="8" width="48.640625" style="107" customWidth="1"/>
    <col min="9" max="16384" width="4.640625" style="107"/>
  </cols>
  <sheetData>
    <row r="1" spans="1:10" ht="7" customHeight="1" x14ac:dyDescent="0.35">
      <c r="A1" s="166"/>
      <c r="B1" s="166"/>
      <c r="C1" s="166"/>
      <c r="D1" s="166"/>
      <c r="E1" s="166"/>
      <c r="F1" s="166"/>
      <c r="G1" s="166"/>
      <c r="H1" s="166"/>
      <c r="I1" s="112"/>
    </row>
    <row r="2" spans="1:10" ht="30" customHeight="1" x14ac:dyDescent="0.4">
      <c r="A2" s="174" t="s">
        <v>111</v>
      </c>
      <c r="B2" s="174"/>
      <c r="C2" s="174"/>
      <c r="D2" s="174"/>
      <c r="E2" s="174"/>
      <c r="F2" s="174"/>
      <c r="G2" s="174"/>
      <c r="H2" s="174"/>
      <c r="I2" s="167"/>
    </row>
    <row r="3" spans="1:10" ht="16" customHeight="1" x14ac:dyDescent="0.35">
      <c r="A3" s="220" t="str">
        <f>CONCATENATE(H19,", ",H21,", "&amp;TEXT(H55,"MMMM DD YYYY"))</f>
        <v>818621 Brown Tint, ABC Company, April 01 2021</v>
      </c>
      <c r="B3" s="220"/>
      <c r="C3" s="220"/>
      <c r="D3" s="220"/>
      <c r="E3" s="220"/>
      <c r="F3" s="220"/>
      <c r="G3" s="220"/>
      <c r="H3" s="220"/>
      <c r="I3" s="220"/>
      <c r="J3" s="125"/>
    </row>
    <row r="4" spans="1:10" ht="4" customHeight="1" x14ac:dyDescent="0.35">
      <c r="A4" s="112"/>
      <c r="B4" s="112"/>
      <c r="C4" s="112"/>
      <c r="D4" s="112"/>
      <c r="E4" s="112"/>
      <c r="F4" s="112"/>
      <c r="G4" s="112"/>
      <c r="H4" s="112"/>
      <c r="I4" s="112"/>
    </row>
    <row r="5" spans="1:10" x14ac:dyDescent="0.35">
      <c r="A5" s="221" t="s">
        <v>211</v>
      </c>
      <c r="B5" s="221"/>
      <c r="C5" s="221"/>
      <c r="D5" s="221"/>
      <c r="E5" s="112"/>
      <c r="F5" s="112"/>
      <c r="G5" s="112"/>
      <c r="H5" s="112"/>
      <c r="I5" s="112"/>
    </row>
    <row r="6" spans="1:10" ht="8.15" customHeight="1" x14ac:dyDescent="0.35">
      <c r="A6" s="112"/>
      <c r="B6" s="112"/>
      <c r="C6" s="112"/>
      <c r="D6" s="112"/>
      <c r="E6" s="112"/>
      <c r="F6" s="112"/>
      <c r="G6" s="112"/>
      <c r="H6" s="112"/>
      <c r="I6" s="112"/>
    </row>
    <row r="7" spans="1:10" ht="15.45" x14ac:dyDescent="0.4">
      <c r="A7" s="218" t="s">
        <v>3</v>
      </c>
      <c r="B7" s="218"/>
      <c r="C7" s="218"/>
      <c r="D7" s="218"/>
      <c r="E7" s="218"/>
      <c r="F7" s="218"/>
      <c r="G7" s="218"/>
      <c r="H7" s="218"/>
      <c r="I7" s="218"/>
      <c r="J7" s="124"/>
    </row>
    <row r="8" spans="1:10" ht="7" customHeight="1" x14ac:dyDescent="0.35">
      <c r="A8" s="121"/>
      <c r="B8" s="120"/>
      <c r="C8" s="120"/>
      <c r="D8" s="120"/>
      <c r="E8" s="120"/>
      <c r="F8" s="120"/>
      <c r="G8" s="120"/>
      <c r="H8" s="120"/>
      <c r="I8" s="120"/>
      <c r="J8" s="124"/>
    </row>
    <row r="9" spans="1:10" ht="7" customHeight="1" x14ac:dyDescent="0.35">
      <c r="A9" s="112"/>
      <c r="B9" s="112"/>
      <c r="C9" s="112"/>
      <c r="D9" s="112"/>
      <c r="E9" s="112"/>
      <c r="F9" s="112"/>
      <c r="G9" s="112"/>
      <c r="H9" s="112"/>
      <c r="I9" s="112"/>
    </row>
    <row r="10" spans="1:10" x14ac:dyDescent="0.35">
      <c r="A10" s="219" t="s">
        <v>4</v>
      </c>
      <c r="B10" s="219"/>
      <c r="C10" s="219"/>
      <c r="D10" s="219"/>
      <c r="E10" s="219"/>
      <c r="F10" s="219"/>
      <c r="G10" s="219"/>
      <c r="H10" s="219"/>
      <c r="I10" s="219"/>
    </row>
    <row r="11" spans="1:10" x14ac:dyDescent="0.35">
      <c r="A11" s="112"/>
      <c r="B11" s="112"/>
      <c r="C11" s="112"/>
      <c r="D11" s="112"/>
      <c r="E11" s="112"/>
      <c r="F11" s="112"/>
      <c r="G11" s="112"/>
      <c r="H11" s="112"/>
      <c r="I11" s="112"/>
    </row>
    <row r="12" spans="1:10" ht="20.149999999999999" customHeight="1" x14ac:dyDescent="0.35">
      <c r="A12" s="112"/>
      <c r="B12" s="113" t="s">
        <v>112</v>
      </c>
      <c r="C12" s="112"/>
      <c r="D12" s="112"/>
      <c r="E12" s="112"/>
      <c r="F12" s="112"/>
      <c r="G12" s="112"/>
      <c r="H12" s="368" t="s">
        <v>1911</v>
      </c>
      <c r="I12" s="112"/>
    </row>
    <row r="13" spans="1:10" ht="20.149999999999999" customHeight="1" x14ac:dyDescent="0.35">
      <c r="A13" s="112"/>
      <c r="B13" s="113" t="s">
        <v>113</v>
      </c>
      <c r="C13" s="112"/>
      <c r="D13" s="112"/>
      <c r="E13" s="112"/>
      <c r="F13" s="112"/>
      <c r="G13" s="112"/>
      <c r="H13" s="369" t="s">
        <v>1912</v>
      </c>
      <c r="I13" s="112"/>
    </row>
    <row r="14" spans="1:10" ht="20.149999999999999" customHeight="1" x14ac:dyDescent="0.35">
      <c r="A14" s="112"/>
      <c r="B14" s="113" t="s">
        <v>8</v>
      </c>
      <c r="C14" s="112"/>
      <c r="D14" s="112"/>
      <c r="E14" s="112"/>
      <c r="F14" s="112"/>
      <c r="G14" s="112"/>
      <c r="H14" s="370" t="s">
        <v>1913</v>
      </c>
      <c r="I14" s="112"/>
    </row>
    <row r="15" spans="1:10" x14ac:dyDescent="0.35">
      <c r="A15" s="112"/>
      <c r="B15" s="113"/>
      <c r="C15" s="112"/>
      <c r="D15" s="112"/>
      <c r="E15" s="112"/>
      <c r="F15" s="112"/>
      <c r="G15" s="112"/>
      <c r="H15" s="112"/>
      <c r="I15" s="112"/>
    </row>
    <row r="16" spans="1:10" ht="17.600000000000001" x14ac:dyDescent="0.4">
      <c r="A16" s="218" t="s">
        <v>1668</v>
      </c>
      <c r="B16" s="218"/>
      <c r="C16" s="218"/>
      <c r="D16" s="218"/>
      <c r="E16" s="218"/>
      <c r="F16" s="218"/>
      <c r="G16" s="218"/>
      <c r="H16" s="218"/>
      <c r="I16" s="218"/>
    </row>
    <row r="17" spans="1:9" ht="7" customHeight="1" x14ac:dyDescent="0.35">
      <c r="A17" s="121"/>
      <c r="B17" s="120"/>
      <c r="C17" s="120"/>
      <c r="D17" s="120"/>
      <c r="E17" s="120"/>
      <c r="F17" s="120"/>
      <c r="G17" s="120"/>
      <c r="H17" s="120"/>
      <c r="I17" s="120"/>
    </row>
    <row r="18" spans="1:9" x14ac:dyDescent="0.35">
      <c r="A18" s="112"/>
      <c r="B18" s="112"/>
      <c r="C18" s="112"/>
      <c r="D18" s="112"/>
      <c r="E18" s="112"/>
      <c r="F18" s="112"/>
      <c r="G18" s="112"/>
      <c r="H18" s="112"/>
      <c r="I18" s="112"/>
    </row>
    <row r="19" spans="1:9" ht="20.149999999999999" customHeight="1" x14ac:dyDescent="0.35">
      <c r="A19" s="112"/>
      <c r="B19" s="113" t="s">
        <v>114</v>
      </c>
      <c r="C19" s="112"/>
      <c r="D19" s="112"/>
      <c r="E19" s="112"/>
      <c r="F19" s="112"/>
      <c r="G19" s="112"/>
      <c r="H19" s="371" t="s">
        <v>1914</v>
      </c>
      <c r="I19" s="112"/>
    </row>
    <row r="20" spans="1:9" ht="20.149999999999999" customHeight="1" x14ac:dyDescent="0.35">
      <c r="A20" s="112"/>
      <c r="B20" s="113" t="s">
        <v>115</v>
      </c>
      <c r="C20" s="112"/>
      <c r="D20" s="112"/>
      <c r="E20" s="112"/>
      <c r="F20" s="112"/>
      <c r="G20" s="112"/>
      <c r="H20" s="192"/>
      <c r="I20" s="112"/>
    </row>
    <row r="21" spans="1:9" ht="20.149999999999999" customHeight="1" x14ac:dyDescent="0.35">
      <c r="A21" s="112"/>
      <c r="B21" s="113" t="s">
        <v>116</v>
      </c>
      <c r="C21" s="112"/>
      <c r="D21" s="112"/>
      <c r="E21" s="112"/>
      <c r="F21" s="112"/>
      <c r="G21" s="112"/>
      <c r="H21" s="372" t="s">
        <v>1915</v>
      </c>
      <c r="I21" s="112"/>
    </row>
    <row r="22" spans="1:9" ht="20.149999999999999" customHeight="1" x14ac:dyDescent="0.35">
      <c r="A22" s="112"/>
      <c r="B22" s="113" t="s">
        <v>117</v>
      </c>
      <c r="C22" s="112"/>
      <c r="D22" s="112"/>
      <c r="E22" s="112"/>
      <c r="F22" s="112"/>
      <c r="G22" s="112"/>
      <c r="H22" s="373" t="s">
        <v>1916</v>
      </c>
      <c r="I22" s="112"/>
    </row>
    <row r="23" spans="1:9" ht="20.149999999999999" customHeight="1" x14ac:dyDescent="0.35">
      <c r="A23" s="112"/>
      <c r="B23" s="113" t="s">
        <v>7</v>
      </c>
      <c r="C23" s="112"/>
      <c r="D23" s="112"/>
      <c r="E23" s="112"/>
      <c r="F23" s="112"/>
      <c r="G23" s="112"/>
      <c r="H23" s="374" t="s">
        <v>1917</v>
      </c>
      <c r="I23" s="112"/>
    </row>
    <row r="24" spans="1:9" x14ac:dyDescent="0.35">
      <c r="A24" s="112"/>
      <c r="B24" s="123"/>
      <c r="C24" s="112"/>
      <c r="D24" s="112"/>
      <c r="E24" s="112"/>
      <c r="F24" s="112"/>
      <c r="G24" s="112"/>
      <c r="H24" s="122"/>
      <c r="I24" s="122"/>
    </row>
    <row r="25" spans="1:9" ht="15.45" x14ac:dyDescent="0.4">
      <c r="A25" s="218" t="s">
        <v>118</v>
      </c>
      <c r="B25" s="218"/>
      <c r="C25" s="218"/>
      <c r="D25" s="218"/>
      <c r="E25" s="218"/>
      <c r="F25" s="218"/>
      <c r="G25" s="218"/>
      <c r="H25" s="218"/>
      <c r="I25" s="218"/>
    </row>
    <row r="26" spans="1:9" ht="7" customHeight="1" x14ac:dyDescent="0.35">
      <c r="A26" s="121"/>
      <c r="B26" s="120"/>
      <c r="C26" s="120"/>
      <c r="D26" s="120"/>
      <c r="E26" s="120"/>
      <c r="F26" s="120"/>
      <c r="G26" s="120"/>
      <c r="H26" s="120"/>
      <c r="I26" s="120"/>
    </row>
    <row r="27" spans="1:9" x14ac:dyDescent="0.35">
      <c r="A27" s="118"/>
      <c r="B27" s="118"/>
      <c r="C27" s="118"/>
      <c r="D27" s="118"/>
      <c r="E27" s="118"/>
      <c r="F27" s="118"/>
      <c r="G27" s="118"/>
      <c r="H27" s="118"/>
      <c r="I27" s="118"/>
    </row>
    <row r="28" spans="1:9" ht="20.149999999999999" customHeight="1" x14ac:dyDescent="0.35">
      <c r="A28" s="112"/>
      <c r="B28" s="113" t="s">
        <v>6</v>
      </c>
      <c r="C28" s="112"/>
      <c r="D28" s="112"/>
      <c r="E28" s="112"/>
      <c r="F28" s="112"/>
      <c r="G28" s="112"/>
      <c r="H28" s="375" t="s">
        <v>1918</v>
      </c>
      <c r="I28" s="118"/>
    </row>
    <row r="29" spans="1:9" ht="20.149999999999999" customHeight="1" x14ac:dyDescent="0.35">
      <c r="A29" s="112"/>
      <c r="B29" s="113" t="s">
        <v>7</v>
      </c>
      <c r="C29" s="112"/>
      <c r="D29" s="112"/>
      <c r="E29" s="112"/>
      <c r="F29" s="112"/>
      <c r="G29" s="112"/>
      <c r="H29" s="376" t="s">
        <v>1917</v>
      </c>
      <c r="I29" s="118"/>
    </row>
    <row r="30" spans="1:9" ht="20.149999999999999" customHeight="1" x14ac:dyDescent="0.35">
      <c r="A30" s="112"/>
      <c r="B30" s="113" t="s">
        <v>8</v>
      </c>
      <c r="C30" s="112"/>
      <c r="D30" s="112"/>
      <c r="E30" s="112"/>
      <c r="F30" s="112"/>
      <c r="G30" s="112"/>
      <c r="H30" s="191"/>
      <c r="I30" s="118"/>
    </row>
    <row r="31" spans="1:9" x14ac:dyDescent="0.35">
      <c r="A31" s="112"/>
      <c r="B31" s="112"/>
      <c r="C31" s="112"/>
      <c r="D31" s="112"/>
      <c r="E31" s="112"/>
      <c r="F31" s="112"/>
      <c r="G31" s="112"/>
      <c r="H31" s="112"/>
      <c r="I31" s="112"/>
    </row>
    <row r="32" spans="1:9" ht="15.45" x14ac:dyDescent="0.4">
      <c r="A32" s="218" t="s">
        <v>82</v>
      </c>
      <c r="B32" s="218"/>
      <c r="C32" s="218"/>
      <c r="D32" s="218"/>
      <c r="E32" s="218"/>
      <c r="F32" s="218"/>
      <c r="G32" s="218"/>
      <c r="H32" s="218"/>
      <c r="I32" s="218"/>
    </row>
    <row r="33" spans="1:9" ht="7" customHeight="1" x14ac:dyDescent="0.35">
      <c r="A33" s="121"/>
      <c r="B33" s="120"/>
      <c r="C33" s="120"/>
      <c r="D33" s="120"/>
      <c r="E33" s="120"/>
      <c r="F33" s="120"/>
      <c r="G33" s="120"/>
      <c r="H33" s="120"/>
      <c r="I33" s="120"/>
    </row>
    <row r="34" spans="1:9" x14ac:dyDescent="0.35">
      <c r="A34" s="112"/>
      <c r="B34" s="112"/>
      <c r="C34" s="112"/>
      <c r="D34" s="112"/>
      <c r="E34" s="112"/>
      <c r="F34" s="112"/>
      <c r="G34" s="112"/>
      <c r="H34" s="112"/>
      <c r="I34" s="112"/>
    </row>
    <row r="35" spans="1:9" ht="20.149999999999999" customHeight="1" x14ac:dyDescent="0.35">
      <c r="A35" s="112"/>
      <c r="B35" s="113" t="s">
        <v>145</v>
      </c>
      <c r="C35" s="112"/>
      <c r="D35" s="112"/>
      <c r="E35" s="112"/>
      <c r="F35" s="112"/>
      <c r="G35" s="119"/>
      <c r="H35" s="192"/>
      <c r="I35" s="112"/>
    </row>
    <row r="36" spans="1:9" ht="20.149999999999999" customHeight="1" x14ac:dyDescent="0.35">
      <c r="A36" s="112"/>
      <c r="B36" s="113" t="s">
        <v>117</v>
      </c>
      <c r="C36" s="112"/>
      <c r="D36" s="112"/>
      <c r="E36" s="112"/>
      <c r="F36" s="112"/>
      <c r="G36" s="119"/>
      <c r="H36" s="192"/>
      <c r="I36" s="112"/>
    </row>
    <row r="37" spans="1:9" ht="20.149999999999999" customHeight="1" x14ac:dyDescent="0.35">
      <c r="A37" s="112"/>
      <c r="B37" s="113" t="s">
        <v>7</v>
      </c>
      <c r="C37" s="112"/>
      <c r="D37" s="112"/>
      <c r="E37" s="112"/>
      <c r="F37" s="112"/>
      <c r="G37" s="119"/>
      <c r="H37" s="192"/>
      <c r="I37" s="112"/>
    </row>
    <row r="38" spans="1:9" x14ac:dyDescent="0.35">
      <c r="A38" s="112"/>
      <c r="B38" s="123"/>
      <c r="C38" s="112"/>
      <c r="D38" s="112"/>
      <c r="E38" s="112"/>
      <c r="F38" s="112"/>
      <c r="G38" s="119"/>
      <c r="H38" s="122"/>
      <c r="I38" s="122"/>
    </row>
    <row r="39" spans="1:9" ht="15.45" x14ac:dyDescent="0.4">
      <c r="A39" s="218" t="s">
        <v>146</v>
      </c>
      <c r="B39" s="218"/>
      <c r="C39" s="218"/>
      <c r="D39" s="218"/>
      <c r="E39" s="218"/>
      <c r="F39" s="218"/>
      <c r="G39" s="218"/>
      <c r="H39" s="218"/>
      <c r="I39" s="218"/>
    </row>
    <row r="40" spans="1:9" ht="7" customHeight="1" x14ac:dyDescent="0.35">
      <c r="A40" s="121"/>
      <c r="B40" s="120"/>
      <c r="C40" s="120"/>
      <c r="D40" s="120"/>
      <c r="E40" s="120"/>
      <c r="F40" s="120"/>
      <c r="G40" s="120"/>
      <c r="H40" s="120"/>
      <c r="I40" s="120"/>
    </row>
    <row r="41" spans="1:9" x14ac:dyDescent="0.35">
      <c r="A41" s="112"/>
      <c r="B41" s="118"/>
      <c r="C41" s="118"/>
      <c r="D41" s="118"/>
      <c r="E41" s="118"/>
      <c r="F41" s="118"/>
      <c r="G41" s="118"/>
      <c r="H41" s="118"/>
      <c r="I41" s="118"/>
    </row>
    <row r="42" spans="1:9" ht="20.149999999999999" customHeight="1" x14ac:dyDescent="0.35">
      <c r="A42" s="112"/>
      <c r="B42" s="113" t="s">
        <v>6</v>
      </c>
      <c r="C42" s="112"/>
      <c r="D42" s="112"/>
      <c r="E42" s="112"/>
      <c r="F42" s="112"/>
      <c r="G42" s="119"/>
      <c r="H42" s="192"/>
      <c r="I42" s="118"/>
    </row>
    <row r="43" spans="1:9" ht="20.149999999999999" customHeight="1" x14ac:dyDescent="0.35">
      <c r="A43" s="112"/>
      <c r="B43" s="113" t="s">
        <v>7</v>
      </c>
      <c r="C43" s="112"/>
      <c r="D43" s="112"/>
      <c r="E43" s="112"/>
      <c r="F43" s="112"/>
      <c r="G43" s="119"/>
      <c r="H43" s="192"/>
      <c r="I43" s="118"/>
    </row>
    <row r="44" spans="1:9" ht="20.149999999999999" customHeight="1" x14ac:dyDescent="0.35">
      <c r="A44" s="112"/>
      <c r="B44" s="113" t="s">
        <v>8</v>
      </c>
      <c r="C44" s="112"/>
      <c r="D44" s="112"/>
      <c r="E44" s="112"/>
      <c r="F44" s="112"/>
      <c r="G44" s="119"/>
      <c r="H44" s="191"/>
      <c r="I44" s="118"/>
    </row>
    <row r="45" spans="1:9" x14ac:dyDescent="0.35">
      <c r="A45" s="117"/>
      <c r="B45" s="112"/>
      <c r="C45" s="112"/>
      <c r="D45" s="112"/>
      <c r="E45" s="112"/>
      <c r="F45" s="112"/>
      <c r="G45" s="112"/>
      <c r="H45" s="112"/>
      <c r="I45" s="112"/>
    </row>
    <row r="46" spans="1:9" s="115" customFormat="1" ht="17.149999999999999" customHeight="1" x14ac:dyDescent="0.4">
      <c r="A46" s="218" t="s">
        <v>203</v>
      </c>
      <c r="B46" s="218"/>
      <c r="C46" s="218"/>
      <c r="D46" s="218"/>
      <c r="E46" s="218"/>
      <c r="F46" s="218"/>
      <c r="G46" s="218"/>
      <c r="H46" s="218"/>
      <c r="I46" s="218"/>
    </row>
    <row r="47" spans="1:9" s="115" customFormat="1" ht="7" customHeight="1" x14ac:dyDescent="0.35">
      <c r="A47" s="116"/>
      <c r="B47" s="116"/>
      <c r="C47" s="116"/>
      <c r="D47" s="116"/>
      <c r="E47" s="116"/>
      <c r="F47" s="116"/>
      <c r="G47" s="116"/>
      <c r="H47" s="116"/>
      <c r="I47" s="116"/>
    </row>
    <row r="48" spans="1:9" ht="7" customHeight="1" x14ac:dyDescent="0.35">
      <c r="A48" s="112"/>
      <c r="B48" s="112"/>
      <c r="C48" s="112"/>
      <c r="D48" s="112"/>
      <c r="E48" s="112"/>
      <c r="F48" s="112"/>
      <c r="G48" s="112"/>
      <c r="H48" s="112"/>
      <c r="I48" s="112"/>
    </row>
    <row r="49" spans="1:9" ht="72.75" customHeight="1" x14ac:dyDescent="0.35">
      <c r="A49" s="223" t="s">
        <v>12</v>
      </c>
      <c r="B49" s="223"/>
      <c r="C49" s="223"/>
      <c r="D49" s="223"/>
      <c r="E49" s="223"/>
      <c r="F49" s="223"/>
      <c r="G49" s="223"/>
      <c r="H49" s="223"/>
      <c r="I49" s="223"/>
    </row>
    <row r="50" spans="1:9" ht="14.25" hidden="1" customHeight="1" x14ac:dyDescent="0.35">
      <c r="A50" s="114" t="s">
        <v>76</v>
      </c>
      <c r="B50" s="112"/>
      <c r="C50" s="112"/>
      <c r="D50" s="112"/>
      <c r="E50" s="112"/>
      <c r="F50" s="112"/>
      <c r="G50" s="112"/>
      <c r="H50" s="112"/>
      <c r="I50" s="112"/>
    </row>
    <row r="51" spans="1:9" x14ac:dyDescent="0.35">
      <c r="A51" s="112"/>
      <c r="B51" s="112"/>
      <c r="C51" s="112"/>
      <c r="D51" s="112"/>
      <c r="E51" s="112"/>
      <c r="F51" s="112"/>
      <c r="G51" s="112"/>
      <c r="H51" s="112"/>
      <c r="I51" s="112"/>
    </row>
    <row r="52" spans="1:9" ht="20.149999999999999" customHeight="1" x14ac:dyDescent="0.35">
      <c r="A52" s="112"/>
      <c r="B52" s="113" t="s">
        <v>6</v>
      </c>
      <c r="C52" s="112"/>
      <c r="D52" s="112"/>
      <c r="E52" s="112"/>
      <c r="F52" s="112"/>
      <c r="G52" s="112"/>
      <c r="H52" s="377" t="s">
        <v>1918</v>
      </c>
      <c r="I52" s="112"/>
    </row>
    <row r="53" spans="1:9" ht="20.149999999999999" customHeight="1" x14ac:dyDescent="0.35">
      <c r="A53" s="112"/>
      <c r="B53" s="113" t="s">
        <v>9</v>
      </c>
      <c r="C53" s="112"/>
      <c r="D53" s="112"/>
      <c r="E53" s="112"/>
      <c r="F53" s="112"/>
      <c r="G53" s="112"/>
      <c r="H53" s="378" t="s">
        <v>1919</v>
      </c>
      <c r="I53" s="112"/>
    </row>
    <row r="54" spans="1:9" ht="20.149999999999999" customHeight="1" x14ac:dyDescent="0.35">
      <c r="A54" s="112"/>
      <c r="B54" s="113" t="s">
        <v>10</v>
      </c>
      <c r="C54" s="112"/>
      <c r="D54" s="112"/>
      <c r="E54" s="112"/>
      <c r="F54" s="112"/>
      <c r="G54" s="112"/>
      <c r="H54" s="379" t="s">
        <v>1915</v>
      </c>
      <c r="I54" s="112"/>
    </row>
    <row r="55" spans="1:9" ht="20.149999999999999" customHeight="1" x14ac:dyDescent="0.35">
      <c r="A55" s="112"/>
      <c r="B55" s="113" t="s">
        <v>11</v>
      </c>
      <c r="C55" s="112"/>
      <c r="D55" s="112"/>
      <c r="E55" s="112"/>
      <c r="F55" s="112"/>
      <c r="G55" s="112"/>
      <c r="H55" s="380">
        <v>44287</v>
      </c>
      <c r="I55" s="112"/>
    </row>
    <row r="56" spans="1:9" ht="20.149999999999999" customHeight="1" x14ac:dyDescent="0.35">
      <c r="A56" s="112"/>
      <c r="B56" s="113" t="s">
        <v>8</v>
      </c>
      <c r="C56" s="112"/>
      <c r="D56" s="112"/>
      <c r="E56" s="112"/>
      <c r="F56" s="112"/>
      <c r="G56" s="112"/>
      <c r="H56" s="381" t="s">
        <v>1920</v>
      </c>
      <c r="I56" s="112"/>
    </row>
    <row r="57" spans="1:9" ht="20.149999999999999" customHeight="1" x14ac:dyDescent="0.35">
      <c r="A57" s="112"/>
      <c r="B57" s="113" t="s">
        <v>7</v>
      </c>
      <c r="C57" s="112"/>
      <c r="D57" s="112"/>
      <c r="E57" s="112"/>
      <c r="F57" s="112"/>
      <c r="G57" s="112"/>
      <c r="H57" s="382" t="s">
        <v>1917</v>
      </c>
      <c r="I57" s="112"/>
    </row>
    <row r="58" spans="1:9" x14ac:dyDescent="0.35">
      <c r="A58" s="112"/>
      <c r="B58" s="112"/>
      <c r="C58" s="112"/>
      <c r="D58" s="112"/>
      <c r="E58" s="112"/>
      <c r="F58" s="112"/>
      <c r="G58" s="112"/>
      <c r="H58" s="112"/>
      <c r="I58" s="112"/>
    </row>
    <row r="59" spans="1:9" ht="30.75" customHeight="1" x14ac:dyDescent="0.35">
      <c r="A59" s="222" t="s">
        <v>80</v>
      </c>
      <c r="B59" s="222"/>
      <c r="C59" s="222"/>
      <c r="D59" s="222"/>
      <c r="E59" s="222"/>
      <c r="F59" s="222"/>
      <c r="G59" s="222"/>
      <c r="H59" s="222"/>
      <c r="I59" s="222"/>
    </row>
    <row r="60" spans="1:9" ht="7" customHeight="1" x14ac:dyDescent="0.35">
      <c r="A60" s="182"/>
      <c r="B60" s="182"/>
      <c r="C60" s="182"/>
      <c r="D60" s="182"/>
      <c r="E60" s="182"/>
      <c r="F60" s="182"/>
      <c r="G60" s="182"/>
      <c r="H60" s="182"/>
      <c r="I60" s="182"/>
    </row>
    <row r="61" spans="1:9" ht="108.75" customHeight="1" x14ac:dyDescent="0.35">
      <c r="A61" s="194" t="s">
        <v>1604</v>
      </c>
      <c r="B61" s="217" t="s">
        <v>1605</v>
      </c>
      <c r="C61" s="217"/>
      <c r="D61" s="217"/>
      <c r="E61" s="217"/>
      <c r="F61" s="217"/>
      <c r="G61" s="217"/>
      <c r="H61" s="217"/>
      <c r="I61" s="183"/>
    </row>
    <row r="62" spans="1:9" x14ac:dyDescent="0.35">
      <c r="A62" s="111"/>
      <c r="B62" s="111"/>
      <c r="C62" s="111"/>
      <c r="D62" s="111"/>
      <c r="E62" s="111"/>
      <c r="F62" s="111"/>
      <c r="G62" s="111"/>
      <c r="H62" s="111"/>
      <c r="I62" s="111"/>
    </row>
    <row r="63" spans="1:9" ht="14.25" hidden="1" customHeight="1" x14ac:dyDescent="0.35">
      <c r="A63" s="110" t="s">
        <v>81</v>
      </c>
      <c r="B63" s="110"/>
      <c r="C63" s="110"/>
      <c r="D63" s="110"/>
      <c r="E63" s="110"/>
      <c r="F63" s="110"/>
      <c r="G63" s="110"/>
      <c r="H63" s="110"/>
      <c r="I63" s="110"/>
    </row>
    <row r="64" spans="1:9" s="108" customFormat="1" x14ac:dyDescent="0.35">
      <c r="A64" s="126"/>
      <c r="B64" s="109"/>
      <c r="C64" s="109"/>
      <c r="D64" s="109"/>
      <c r="E64" s="109"/>
      <c r="F64" s="109"/>
      <c r="G64" s="109"/>
      <c r="H64" s="109"/>
      <c r="I64" s="109"/>
    </row>
  </sheetData>
  <sheetProtection algorithmName="SHA-512" hashValue="6iGklVeWvGi4hLza/8OCKKextH9l1eVGWgWjPI7n6Jhf/B/rGbxjDy5ThXZgrZWtbp6Syi7bnHRR/g2g5xeC+g==" saltValue="8JXbT77U40uOSepr2VDicw==" spinCount="100000" sheet="1" selectLockedCells="1"/>
  <mergeCells count="12">
    <mergeCell ref="B61:H61"/>
    <mergeCell ref="A7:I7"/>
    <mergeCell ref="A10:I10"/>
    <mergeCell ref="A3:I3"/>
    <mergeCell ref="A16:I16"/>
    <mergeCell ref="A5:D5"/>
    <mergeCell ref="A59:I59"/>
    <mergeCell ref="A46:I46"/>
    <mergeCell ref="A49:I49"/>
    <mergeCell ref="A25:I25"/>
    <mergeCell ref="A32:I32"/>
    <mergeCell ref="A39:I39"/>
  </mergeCells>
  <conditionalFormatting sqref="A45:I45">
    <cfRule type="cellIs" dxfId="60" priority="5" operator="equal">
      <formula>0</formula>
    </cfRule>
    <cfRule type="containsErrors" dxfId="59" priority="6">
      <formula>ISERROR(A45)</formula>
    </cfRule>
  </conditionalFormatting>
  <conditionalFormatting sqref="A64">
    <cfRule type="containsText" dxfId="58" priority="4" operator="containsText" text="January 00 1900">
      <formula>NOT(ISERROR(SEARCH("January 00 1900",A64)))</formula>
    </cfRule>
  </conditionalFormatting>
  <conditionalFormatting sqref="A3">
    <cfRule type="containsText" dxfId="57" priority="2" operator="containsText" text="January 00 1900">
      <formula>NOT(ISERROR(SEARCH("January 00 1900",A3)))</formula>
    </cfRule>
    <cfRule type="cellIs" dxfId="56" priority="3" operator="equal">
      <formula>0</formula>
    </cfRule>
  </conditionalFormatting>
  <hyperlinks>
    <hyperlink ref="A5" r:id="rId1"/>
  </hyperlinks>
  <printOptions horizontalCentered="1"/>
  <pageMargins left="0.25" right="0.25" top="0.5" bottom="0.25" header="0.3" footer="0.3"/>
  <pageSetup orientation="portrait" r:id="rId2"/>
  <rowBreaks count="1" manualBreakCount="1">
    <brk id="44" max="16383" man="1"/>
  </rowBreaks>
  <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DD85EBE5-A354-4418-8658-3E79FBBD30F3}">
            <xm:f>NOT(ISERROR(SEARCH(", , ",A3)))</xm:f>
            <xm:f>", , "</xm:f>
            <x14:dxf>
              <font>
                <color theme="5"/>
              </font>
              <fill>
                <patternFill>
                  <bgColor theme="5"/>
                </patternFill>
              </fill>
            </x14:dxf>
          </x14:cfRule>
          <xm:sqref>A3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M90"/>
  <sheetViews>
    <sheetView topLeftCell="C58" zoomScaleNormal="100" workbookViewId="0">
      <selection activeCell="B62" sqref="B62:F62"/>
    </sheetView>
  </sheetViews>
  <sheetFormatPr defaultColWidth="4.640625" defaultRowHeight="14.15" x14ac:dyDescent="0.35"/>
  <cols>
    <col min="1" max="1" width="4.640625" style="51" customWidth="1"/>
    <col min="2" max="2" width="4.85546875" style="51" bestFit="1" customWidth="1"/>
    <col min="3" max="7" width="4.640625" style="51"/>
    <col min="8" max="8" width="5.5" style="51" bestFit="1" customWidth="1"/>
    <col min="9" max="20" width="4.640625" style="51"/>
    <col min="21" max="21" width="2.85546875" style="51" bestFit="1" customWidth="1"/>
    <col min="22" max="16384" width="4.640625" style="51"/>
  </cols>
  <sheetData>
    <row r="1" spans="1:39" ht="7" customHeight="1" x14ac:dyDescent="0.35">
      <c r="A1" s="157"/>
      <c r="B1" s="157"/>
      <c r="C1" s="157"/>
      <c r="D1" s="157"/>
      <c r="E1" s="157"/>
      <c r="F1" s="157"/>
      <c r="G1" s="157"/>
      <c r="H1" s="157"/>
      <c r="I1" s="157"/>
      <c r="J1" s="157"/>
      <c r="K1" s="157"/>
      <c r="L1" s="157"/>
      <c r="M1" s="157"/>
      <c r="N1" s="157"/>
      <c r="O1" s="157"/>
      <c r="P1" s="157"/>
      <c r="Q1" s="157"/>
      <c r="R1" s="156"/>
      <c r="S1" s="156"/>
      <c r="T1" s="156"/>
    </row>
    <row r="2" spans="1:39" ht="30" customHeight="1" x14ac:dyDescent="0.4">
      <c r="A2" s="279" t="s">
        <v>204</v>
      </c>
      <c r="B2" s="279"/>
      <c r="C2" s="279"/>
      <c r="D2" s="279"/>
      <c r="E2" s="279"/>
      <c r="F2" s="279"/>
      <c r="G2" s="279"/>
      <c r="H2" s="279"/>
      <c r="I2" s="279"/>
      <c r="J2" s="279"/>
      <c r="K2" s="279"/>
      <c r="L2" s="279"/>
      <c r="M2" s="279"/>
      <c r="N2" s="279"/>
      <c r="O2" s="279"/>
      <c r="P2" s="279"/>
      <c r="Q2" s="165"/>
      <c r="R2" s="168"/>
      <c r="S2" s="168"/>
      <c r="T2" s="168"/>
    </row>
    <row r="3" spans="1:39" ht="15.75" customHeight="1" x14ac:dyDescent="0.35">
      <c r="A3" s="250" t="str">
        <f>' A - Contact Info'!A3</f>
        <v>818621 Brown Tint, ABC Company, April 01 2021</v>
      </c>
      <c r="B3" s="250"/>
      <c r="C3" s="250"/>
      <c r="D3" s="250"/>
      <c r="E3" s="250"/>
      <c r="F3" s="250"/>
      <c r="G3" s="250"/>
      <c r="H3" s="250"/>
      <c r="I3" s="250"/>
      <c r="J3" s="250"/>
      <c r="K3" s="250"/>
      <c r="L3" s="250"/>
      <c r="M3" s="250"/>
      <c r="N3" s="250"/>
      <c r="O3" s="250"/>
      <c r="P3" s="250"/>
      <c r="Q3" s="250"/>
      <c r="R3" s="250"/>
      <c r="S3" s="250"/>
      <c r="T3" s="250"/>
      <c r="U3" s="52"/>
    </row>
    <row r="4" spans="1:39" ht="4" customHeight="1" x14ac:dyDescent="0.35">
      <c r="A4" s="4"/>
      <c r="B4" s="4"/>
      <c r="C4" s="4"/>
      <c r="D4" s="4"/>
      <c r="E4" s="4"/>
      <c r="F4" s="4"/>
      <c r="G4" s="4"/>
      <c r="H4" s="4"/>
      <c r="I4" s="4"/>
      <c r="J4" s="4"/>
      <c r="K4" s="4"/>
      <c r="L4" s="4"/>
      <c r="M4" s="4"/>
      <c r="N4" s="4"/>
      <c r="O4" s="4"/>
      <c r="P4" s="4"/>
      <c r="Q4" s="4"/>
      <c r="R4" s="4"/>
      <c r="S4" s="4"/>
      <c r="T4" s="4"/>
    </row>
    <row r="5" spans="1:39" ht="15.45" x14ac:dyDescent="0.4">
      <c r="A5" s="252" t="s">
        <v>211</v>
      </c>
      <c r="B5" s="252"/>
      <c r="C5" s="252"/>
      <c r="D5" s="252"/>
      <c r="E5" s="252"/>
      <c r="F5" s="4"/>
      <c r="G5" s="4"/>
      <c r="H5" s="4"/>
      <c r="I5" s="4"/>
      <c r="J5" s="4"/>
      <c r="K5" s="4"/>
      <c r="L5" s="4"/>
      <c r="M5" s="4"/>
      <c r="N5" s="4"/>
      <c r="O5" s="4"/>
      <c r="P5" s="4"/>
      <c r="Q5" s="4"/>
      <c r="R5" s="4"/>
      <c r="S5" s="4"/>
      <c r="T5" s="4"/>
    </row>
    <row r="6" spans="1:39" ht="8.15" customHeight="1" x14ac:dyDescent="0.35">
      <c r="A6" s="4"/>
      <c r="B6" s="4"/>
      <c r="C6" s="4"/>
      <c r="D6" s="4"/>
      <c r="E6" s="4"/>
      <c r="F6" s="4"/>
      <c r="G6" s="4"/>
      <c r="H6" s="4"/>
      <c r="I6" s="4"/>
      <c r="J6" s="4"/>
      <c r="K6" s="4"/>
      <c r="L6" s="4"/>
      <c r="M6" s="4"/>
      <c r="N6" s="4"/>
      <c r="O6" s="4"/>
      <c r="P6" s="4"/>
      <c r="Q6" s="4"/>
      <c r="R6" s="4"/>
      <c r="S6" s="4"/>
      <c r="T6" s="4"/>
    </row>
    <row r="7" spans="1:39" ht="15.45" x14ac:dyDescent="0.4">
      <c r="A7" s="55"/>
      <c r="B7" s="251" t="s">
        <v>16</v>
      </c>
      <c r="C7" s="251"/>
      <c r="D7" s="251"/>
      <c r="E7" s="251"/>
      <c r="F7" s="251"/>
      <c r="G7" s="251"/>
      <c r="H7" s="251"/>
      <c r="I7" s="251"/>
      <c r="J7" s="251"/>
      <c r="K7" s="251"/>
      <c r="L7" s="251"/>
      <c r="M7" s="251"/>
      <c r="N7" s="251"/>
      <c r="O7" s="251"/>
      <c r="P7" s="251"/>
      <c r="Q7" s="251"/>
      <c r="R7" s="251"/>
      <c r="S7" s="251"/>
      <c r="T7" s="56"/>
      <c r="U7" s="53"/>
    </row>
    <row r="8" spans="1:39" ht="7" customHeight="1" x14ac:dyDescent="0.35">
      <c r="A8" s="55"/>
      <c r="B8" s="235"/>
      <c r="C8" s="235"/>
      <c r="D8" s="235"/>
      <c r="E8" s="235"/>
      <c r="F8" s="235"/>
      <c r="G8" s="235"/>
      <c r="H8" s="235"/>
      <c r="I8" s="235"/>
      <c r="J8" s="235"/>
      <c r="K8" s="235"/>
      <c r="L8" s="235"/>
      <c r="M8" s="235"/>
      <c r="N8" s="235"/>
      <c r="O8" s="235"/>
      <c r="P8" s="235"/>
      <c r="Q8" s="235"/>
      <c r="R8" s="235"/>
      <c r="S8" s="235"/>
      <c r="T8" s="57"/>
      <c r="U8" s="53"/>
    </row>
    <row r="9" spans="1:39" ht="7" customHeight="1" x14ac:dyDescent="0.35">
      <c r="A9" s="4"/>
      <c r="B9" s="4"/>
      <c r="C9" s="4"/>
      <c r="D9" s="4"/>
      <c r="E9" s="4"/>
      <c r="F9" s="4"/>
      <c r="G9" s="4"/>
      <c r="H9" s="4"/>
      <c r="I9" s="4"/>
      <c r="J9" s="4"/>
      <c r="K9" s="4"/>
      <c r="L9" s="4"/>
      <c r="M9" s="4"/>
      <c r="N9" s="4"/>
      <c r="O9" s="4"/>
      <c r="P9" s="4"/>
      <c r="Q9" s="4"/>
      <c r="R9" s="4"/>
      <c r="S9" s="4"/>
      <c r="T9" s="4"/>
    </row>
    <row r="10" spans="1:39" x14ac:dyDescent="0.35">
      <c r="A10" s="4"/>
      <c r="B10" s="4"/>
      <c r="C10" s="4"/>
      <c r="D10" s="4"/>
      <c r="E10" s="4"/>
      <c r="F10" s="4"/>
      <c r="G10" s="4"/>
      <c r="H10" s="4"/>
      <c r="I10" s="243" t="s">
        <v>15</v>
      </c>
      <c r="J10" s="243"/>
      <c r="K10" s="243"/>
      <c r="L10" s="243"/>
      <c r="M10" s="243"/>
      <c r="N10" s="243"/>
      <c r="O10" s="243"/>
      <c r="P10" s="243" t="s">
        <v>14</v>
      </c>
      <c r="Q10" s="243"/>
      <c r="R10" s="243"/>
      <c r="S10" s="243"/>
      <c r="T10" s="4"/>
    </row>
    <row r="11" spans="1:39" s="77" customFormat="1" ht="20.149999999999999" customHeight="1" x14ac:dyDescent="0.35">
      <c r="A11" s="78"/>
      <c r="B11" s="14" t="s">
        <v>13</v>
      </c>
      <c r="C11" s="78"/>
      <c r="D11" s="78"/>
      <c r="E11" s="78"/>
      <c r="F11" s="78"/>
      <c r="G11" s="78"/>
      <c r="H11" s="78"/>
      <c r="I11" s="244">
        <v>1.256</v>
      </c>
      <c r="J11" s="245"/>
      <c r="K11" s="245"/>
      <c r="L11" s="245"/>
      <c r="M11" s="245"/>
      <c r="N11" s="245"/>
      <c r="O11" s="246"/>
      <c r="P11" s="247" t="s">
        <v>66</v>
      </c>
      <c r="Q11" s="248"/>
      <c r="R11" s="248"/>
      <c r="S11" s="249"/>
      <c r="T11" s="78"/>
      <c r="V11" s="51"/>
      <c r="W11" s="51"/>
      <c r="X11" s="51"/>
      <c r="Y11" s="51"/>
      <c r="Z11" s="51"/>
      <c r="AA11" s="51"/>
      <c r="AB11" s="51"/>
      <c r="AC11" s="51"/>
      <c r="AD11" s="51"/>
      <c r="AE11" s="51"/>
      <c r="AF11" s="51"/>
      <c r="AG11" s="51"/>
      <c r="AH11" s="51"/>
      <c r="AI11" s="51"/>
      <c r="AJ11" s="51"/>
      <c r="AK11" s="51"/>
      <c r="AL11" s="51"/>
      <c r="AM11" s="51"/>
    </row>
    <row r="12" spans="1:39" s="77" customFormat="1" ht="20.149999999999999" customHeight="1" x14ac:dyDescent="0.35">
      <c r="A12" s="78"/>
      <c r="B12" s="14" t="s">
        <v>17</v>
      </c>
      <c r="C12" s="78"/>
      <c r="D12" s="78"/>
      <c r="E12" s="78"/>
      <c r="F12" s="78"/>
      <c r="G12" s="78"/>
      <c r="H12" s="78"/>
      <c r="I12" s="244">
        <v>56.968000000000004</v>
      </c>
      <c r="J12" s="245"/>
      <c r="K12" s="245"/>
      <c r="L12" s="245"/>
      <c r="M12" s="245"/>
      <c r="N12" s="245"/>
      <c r="O12" s="246"/>
      <c r="P12" s="259" t="s">
        <v>103</v>
      </c>
      <c r="Q12" s="260"/>
      <c r="R12" s="260"/>
      <c r="S12" s="261"/>
      <c r="T12" s="78"/>
      <c r="V12" s="51"/>
      <c r="W12" s="51"/>
      <c r="X12" s="51"/>
      <c r="Y12" s="51"/>
      <c r="Z12" s="51"/>
      <c r="AA12" s="51"/>
      <c r="AB12" s="51"/>
      <c r="AC12" s="51"/>
      <c r="AD12" s="51"/>
      <c r="AE12" s="51"/>
      <c r="AF12" s="51"/>
      <c r="AG12" s="51"/>
      <c r="AH12" s="51"/>
      <c r="AI12" s="51"/>
      <c r="AJ12" s="51"/>
      <c r="AK12" s="51"/>
      <c r="AL12" s="51"/>
      <c r="AM12" s="51"/>
    </row>
    <row r="13" spans="1:39" s="77" customFormat="1" ht="20.149999999999999" customHeight="1" x14ac:dyDescent="0.35">
      <c r="A13" s="78"/>
      <c r="B13" s="14" t="s">
        <v>18</v>
      </c>
      <c r="C13" s="78"/>
      <c r="D13" s="78"/>
      <c r="E13" s="78"/>
      <c r="F13" s="78"/>
      <c r="G13" s="78"/>
      <c r="H13" s="78"/>
      <c r="I13" s="262">
        <v>38.54</v>
      </c>
      <c r="J13" s="263"/>
      <c r="K13" s="263"/>
      <c r="L13" s="263"/>
      <c r="M13" s="263"/>
      <c r="N13" s="263"/>
      <c r="O13" s="264"/>
      <c r="P13" s="265" t="s">
        <v>103</v>
      </c>
      <c r="Q13" s="266"/>
      <c r="R13" s="266"/>
      <c r="S13" s="267"/>
      <c r="T13" s="78"/>
      <c r="V13" s="51"/>
      <c r="W13" s="51"/>
      <c r="X13" s="51"/>
      <c r="Y13" s="51"/>
      <c r="Z13" s="51"/>
      <c r="AA13" s="51"/>
      <c r="AB13" s="51"/>
      <c r="AC13" s="51"/>
      <c r="AD13" s="51"/>
      <c r="AE13" s="51"/>
      <c r="AF13" s="51"/>
      <c r="AG13" s="51"/>
      <c r="AH13" s="51"/>
      <c r="AI13" s="51"/>
      <c r="AJ13" s="51"/>
      <c r="AK13" s="51"/>
      <c r="AL13" s="51"/>
      <c r="AM13" s="51"/>
    </row>
    <row r="14" spans="1:39" s="77" customFormat="1" ht="14.25" customHeight="1" x14ac:dyDescent="0.35">
      <c r="A14" s="73"/>
      <c r="B14" s="79"/>
      <c r="C14" s="73"/>
      <c r="D14" s="73"/>
      <c r="E14" s="78"/>
      <c r="F14" s="73"/>
      <c r="G14" s="281">
        <f>' C - Composition'!L79/100</f>
        <v>0.56967500000000004</v>
      </c>
      <c r="H14" s="281"/>
      <c r="I14" s="144" t="s">
        <v>147</v>
      </c>
      <c r="J14" s="146"/>
      <c r="K14" s="146"/>
      <c r="L14" s="146"/>
      <c r="M14" s="146"/>
      <c r="N14" s="146"/>
      <c r="O14" s="146"/>
      <c r="P14" s="129"/>
      <c r="Q14" s="129"/>
      <c r="R14" s="45"/>
      <c r="S14" s="45"/>
      <c r="T14" s="78"/>
    </row>
    <row r="15" spans="1:39" s="77" customFormat="1" ht="20.149999999999999" customHeight="1" x14ac:dyDescent="0.35">
      <c r="A15" s="78"/>
      <c r="B15" s="14" t="s">
        <v>19</v>
      </c>
      <c r="C15" s="78"/>
      <c r="D15" s="78"/>
      <c r="E15" s="78"/>
      <c r="F15" s="78"/>
      <c r="G15" s="78"/>
      <c r="H15" s="20"/>
      <c r="I15" s="244">
        <v>16.2</v>
      </c>
      <c r="J15" s="245"/>
      <c r="K15" s="245"/>
      <c r="L15" s="245"/>
      <c r="M15" s="245"/>
      <c r="N15" s="245"/>
      <c r="O15" s="246"/>
      <c r="P15" s="259" t="s">
        <v>103</v>
      </c>
      <c r="Q15" s="260"/>
      <c r="R15" s="260"/>
      <c r="S15" s="261"/>
      <c r="T15" s="78"/>
    </row>
    <row r="16" spans="1:39" s="77" customFormat="1" ht="20.149999999999999" customHeight="1" x14ac:dyDescent="0.35">
      <c r="A16" s="78"/>
      <c r="B16" s="14" t="s">
        <v>20</v>
      </c>
      <c r="C16" s="78"/>
      <c r="D16" s="78"/>
      <c r="E16" s="78"/>
      <c r="F16" s="78"/>
      <c r="G16" s="78"/>
      <c r="H16" s="20"/>
      <c r="I16" s="262">
        <v>11.85</v>
      </c>
      <c r="J16" s="263"/>
      <c r="K16" s="263"/>
      <c r="L16" s="263"/>
      <c r="M16" s="263"/>
      <c r="N16" s="263"/>
      <c r="O16" s="264"/>
      <c r="P16" s="265" t="s">
        <v>103</v>
      </c>
      <c r="Q16" s="266"/>
      <c r="R16" s="266"/>
      <c r="S16" s="267"/>
      <c r="T16" s="78"/>
    </row>
    <row r="17" spans="1:22" s="77" customFormat="1" ht="14.25" customHeight="1" x14ac:dyDescent="0.35">
      <c r="A17" s="78"/>
      <c r="B17" s="80"/>
      <c r="C17" s="78"/>
      <c r="D17" s="78"/>
      <c r="E17" s="78"/>
      <c r="F17" s="78"/>
      <c r="G17" s="290">
        <f>' C - Composition'!H77/100</f>
        <v>0.16200000000000003</v>
      </c>
      <c r="H17" s="290"/>
      <c r="I17" s="145" t="s">
        <v>109</v>
      </c>
      <c r="J17" s="14"/>
      <c r="K17" s="14"/>
      <c r="L17" s="14"/>
      <c r="M17" s="14"/>
      <c r="N17" s="14"/>
      <c r="O17" s="14"/>
      <c r="P17" s="130"/>
      <c r="Q17" s="130"/>
      <c r="R17" s="46"/>
      <c r="S17" s="46"/>
      <c r="T17" s="78"/>
    </row>
    <row r="18" spans="1:22" s="77" customFormat="1" ht="20.149999999999999" customHeight="1" x14ac:dyDescent="0.35">
      <c r="A18" s="78"/>
      <c r="B18" s="14" t="s">
        <v>21</v>
      </c>
      <c r="C18" s="78"/>
      <c r="D18" s="78"/>
      <c r="E18" s="78"/>
      <c r="F18" s="78"/>
      <c r="G18" s="78"/>
      <c r="H18" s="78"/>
      <c r="I18" s="239">
        <v>62</v>
      </c>
      <c r="J18" s="240"/>
      <c r="K18" s="240"/>
      <c r="L18" s="240"/>
      <c r="M18" s="240"/>
      <c r="N18" s="240"/>
      <c r="O18" s="241"/>
      <c r="P18" s="253" t="s">
        <v>75</v>
      </c>
      <c r="Q18" s="254"/>
      <c r="R18" s="254"/>
      <c r="S18" s="255"/>
      <c r="T18" s="78"/>
    </row>
    <row r="19" spans="1:22" s="77" customFormat="1" ht="20.149999999999999" customHeight="1" x14ac:dyDescent="0.35">
      <c r="A19" s="78"/>
      <c r="B19" s="14" t="s">
        <v>22</v>
      </c>
      <c r="C19" s="78"/>
      <c r="D19" s="78"/>
      <c r="E19" s="78"/>
      <c r="F19" s="78"/>
      <c r="G19" s="78"/>
      <c r="H19" s="78"/>
      <c r="I19" s="256" t="s">
        <v>102</v>
      </c>
      <c r="J19" s="257"/>
      <c r="K19" s="257"/>
      <c r="L19" s="257"/>
      <c r="M19" s="257"/>
      <c r="N19" s="257"/>
      <c r="O19" s="258"/>
      <c r="P19" s="78"/>
      <c r="Q19" s="78"/>
      <c r="R19" s="78"/>
      <c r="S19" s="78"/>
      <c r="T19" s="78"/>
    </row>
    <row r="20" spans="1:22" s="77" customFormat="1" ht="20.149999999999999" customHeight="1" x14ac:dyDescent="0.35">
      <c r="A20" s="78"/>
      <c r="B20" s="14" t="s">
        <v>23</v>
      </c>
      <c r="C20" s="78"/>
      <c r="D20" s="78"/>
      <c r="E20" s="78"/>
      <c r="F20" s="78"/>
      <c r="G20" s="78"/>
      <c r="H20" s="78"/>
      <c r="I20" s="282" t="s">
        <v>85</v>
      </c>
      <c r="J20" s="283"/>
      <c r="K20" s="283"/>
      <c r="L20" s="283"/>
      <c r="M20" s="283"/>
      <c r="N20" s="283"/>
      <c r="O20" s="284"/>
      <c r="P20" s="285"/>
      <c r="Q20" s="286"/>
      <c r="R20" s="286"/>
      <c r="S20" s="78"/>
      <c r="T20" s="78"/>
    </row>
    <row r="21" spans="1:22" s="77" customFormat="1" ht="20.149999999999999" customHeight="1" x14ac:dyDescent="0.35">
      <c r="A21" s="78"/>
      <c r="B21" s="14" t="s">
        <v>25</v>
      </c>
      <c r="C21" s="78"/>
      <c r="D21" s="78"/>
      <c r="E21" s="78"/>
      <c r="F21" s="78"/>
      <c r="G21" s="78"/>
      <c r="H21" s="78"/>
      <c r="I21" s="287" t="s">
        <v>1921</v>
      </c>
      <c r="J21" s="288"/>
      <c r="K21" s="288"/>
      <c r="L21" s="288"/>
      <c r="M21" s="288"/>
      <c r="N21" s="288"/>
      <c r="O21" s="289"/>
      <c r="P21" s="285"/>
      <c r="Q21" s="286"/>
      <c r="R21" s="286"/>
      <c r="S21" s="78"/>
      <c r="T21" s="78"/>
    </row>
    <row r="22" spans="1:22" x14ac:dyDescent="0.35">
      <c r="A22" s="4"/>
      <c r="B22" s="3"/>
      <c r="C22" s="4"/>
      <c r="D22" s="4"/>
      <c r="E22" s="4"/>
      <c r="F22" s="4"/>
      <c r="G22" s="4"/>
      <c r="H22" s="4"/>
      <c r="I22" s="4"/>
      <c r="J22" s="4"/>
      <c r="K22" s="4"/>
      <c r="L22" s="4"/>
      <c r="M22" s="4"/>
      <c r="N22" s="4"/>
      <c r="O22" s="4"/>
      <c r="P22" s="4"/>
      <c r="Q22" s="4"/>
      <c r="R22" s="4"/>
      <c r="S22" s="4"/>
      <c r="T22" s="4"/>
    </row>
    <row r="23" spans="1:22" ht="20.149999999999999" customHeight="1" x14ac:dyDescent="0.35">
      <c r="A23" s="4"/>
      <c r="B23" s="14" t="s">
        <v>1664</v>
      </c>
      <c r="C23" s="181"/>
      <c r="D23" s="181"/>
      <c r="E23" s="181"/>
      <c r="F23" s="181"/>
      <c r="G23" s="181"/>
      <c r="H23" s="181"/>
      <c r="I23" s="181"/>
      <c r="J23" s="181"/>
      <c r="K23" s="181"/>
      <c r="L23" s="181"/>
      <c r="M23" s="181"/>
      <c r="N23" s="181"/>
      <c r="O23" s="4"/>
      <c r="P23" s="231" t="s">
        <v>69</v>
      </c>
      <c r="Q23" s="232"/>
      <c r="R23" s="232"/>
      <c r="S23" s="233"/>
      <c r="T23" s="4"/>
      <c r="V23" s="65" t="str">
        <f>IF(ISNUMBER(SEARCH("*yes*",P23)),"1","")</f>
        <v/>
      </c>
    </row>
    <row r="24" spans="1:22" ht="20.149999999999999" customHeight="1" x14ac:dyDescent="0.35">
      <c r="A24" s="4"/>
      <c r="B24" s="188" t="s">
        <v>1665</v>
      </c>
      <c r="C24" s="156"/>
      <c r="D24" s="4"/>
      <c r="E24" s="4"/>
      <c r="F24" s="4"/>
      <c r="G24" s="4"/>
      <c r="H24" s="4"/>
      <c r="I24" s="7"/>
      <c r="J24" s="7"/>
      <c r="K24" s="7"/>
      <c r="L24" s="7"/>
      <c r="M24" s="7"/>
      <c r="N24" s="7"/>
      <c r="O24" s="7"/>
      <c r="P24" s="224"/>
      <c r="Q24" s="225"/>
      <c r="R24" s="225"/>
      <c r="S24" s="226"/>
      <c r="T24" s="4"/>
    </row>
    <row r="25" spans="1:22" x14ac:dyDescent="0.35">
      <c r="A25" s="4"/>
      <c r="B25" s="3"/>
      <c r="C25" s="4"/>
      <c r="D25" s="4"/>
      <c r="E25" s="4"/>
      <c r="F25" s="4"/>
      <c r="G25" s="4"/>
      <c r="H25" s="4"/>
      <c r="I25" s="4"/>
      <c r="J25" s="4"/>
      <c r="K25" s="4"/>
      <c r="L25" s="4"/>
      <c r="M25" s="4"/>
      <c r="N25" s="4"/>
      <c r="O25" s="4"/>
      <c r="P25" s="4"/>
      <c r="Q25" s="4"/>
      <c r="R25" s="4"/>
      <c r="S25" s="4"/>
      <c r="T25" s="4"/>
    </row>
    <row r="26" spans="1:22" ht="15.45" x14ac:dyDescent="0.4">
      <c r="A26" s="55"/>
      <c r="B26" s="280" t="s">
        <v>83</v>
      </c>
      <c r="C26" s="280"/>
      <c r="D26" s="280"/>
      <c r="E26" s="280"/>
      <c r="F26" s="280"/>
      <c r="G26" s="280"/>
      <c r="H26" s="280"/>
      <c r="I26" s="280"/>
      <c r="J26" s="280"/>
      <c r="K26" s="280"/>
      <c r="L26" s="280"/>
      <c r="M26" s="280"/>
      <c r="N26" s="280"/>
      <c r="O26" s="280"/>
      <c r="P26" s="280"/>
      <c r="Q26" s="280"/>
      <c r="R26" s="280"/>
      <c r="S26" s="280"/>
      <c r="T26" s="56"/>
    </row>
    <row r="27" spans="1:22" ht="7" customHeight="1" x14ac:dyDescent="0.35">
      <c r="A27" s="55"/>
      <c r="B27" s="235"/>
      <c r="C27" s="235"/>
      <c r="D27" s="235"/>
      <c r="E27" s="235"/>
      <c r="F27" s="235"/>
      <c r="G27" s="235"/>
      <c r="H27" s="235"/>
      <c r="I27" s="235"/>
      <c r="J27" s="235"/>
      <c r="K27" s="235"/>
      <c r="L27" s="235"/>
      <c r="M27" s="235"/>
      <c r="N27" s="235"/>
      <c r="O27" s="235"/>
      <c r="P27" s="235"/>
      <c r="Q27" s="235"/>
      <c r="R27" s="235"/>
      <c r="S27" s="235"/>
      <c r="T27" s="57"/>
    </row>
    <row r="28" spans="1:22" ht="7" customHeight="1" x14ac:dyDescent="0.35">
      <c r="A28" s="4"/>
      <c r="B28" s="11"/>
      <c r="C28" s="11"/>
      <c r="D28" s="11"/>
      <c r="E28" s="11"/>
      <c r="F28" s="11"/>
      <c r="G28" s="11"/>
      <c r="H28" s="11"/>
      <c r="I28" s="11"/>
      <c r="J28" s="11"/>
      <c r="K28" s="11"/>
      <c r="L28" s="11"/>
      <c r="M28" s="83"/>
      <c r="N28" s="83"/>
      <c r="O28" s="83"/>
      <c r="P28" s="83"/>
      <c r="Q28" s="83"/>
      <c r="R28" s="83"/>
      <c r="S28" s="83"/>
      <c r="T28" s="9"/>
    </row>
    <row r="29" spans="1:22" x14ac:dyDescent="0.35">
      <c r="A29" s="8"/>
      <c r="B29" s="8"/>
      <c r="C29" s="8"/>
      <c r="D29" s="8"/>
      <c r="E29" s="8"/>
      <c r="F29" s="8"/>
      <c r="G29" s="8"/>
      <c r="H29" s="8"/>
      <c r="I29" s="4"/>
      <c r="J29" s="13"/>
      <c r="K29" s="4"/>
      <c r="L29" s="12"/>
      <c r="M29" s="84" t="s">
        <v>15</v>
      </c>
      <c r="N29" s="84"/>
      <c r="O29" s="84"/>
      <c r="P29" s="243" t="s">
        <v>14</v>
      </c>
      <c r="Q29" s="243"/>
      <c r="R29" s="243"/>
      <c r="S29" s="243"/>
      <c r="T29" s="8"/>
    </row>
    <row r="30" spans="1:22" ht="20.149999999999999" customHeight="1" x14ac:dyDescent="0.35">
      <c r="A30" s="8"/>
      <c r="B30" s="5" t="s">
        <v>28</v>
      </c>
      <c r="C30" s="14"/>
      <c r="D30" s="14"/>
      <c r="E30" s="14"/>
      <c r="F30" s="14"/>
      <c r="G30" s="14"/>
      <c r="H30" s="14"/>
      <c r="I30" s="14"/>
      <c r="J30" s="15"/>
      <c r="K30" s="239">
        <v>10</v>
      </c>
      <c r="L30" s="240"/>
      <c r="M30" s="240"/>
      <c r="N30" s="240"/>
      <c r="O30" s="241"/>
      <c r="P30" s="253" t="s">
        <v>75</v>
      </c>
      <c r="Q30" s="254"/>
      <c r="R30" s="254"/>
      <c r="S30" s="255"/>
      <c r="T30" s="8"/>
    </row>
    <row r="31" spans="1:22" ht="20.149999999999999" customHeight="1" x14ac:dyDescent="0.35">
      <c r="A31" s="8"/>
      <c r="B31" s="5" t="s">
        <v>29</v>
      </c>
      <c r="C31" s="5"/>
      <c r="D31" s="5"/>
      <c r="E31" s="5"/>
      <c r="F31" s="5"/>
      <c r="G31" s="5"/>
      <c r="H31" s="5"/>
      <c r="I31" s="5"/>
      <c r="J31" s="5"/>
      <c r="K31" s="239">
        <v>40</v>
      </c>
      <c r="L31" s="240"/>
      <c r="M31" s="240"/>
      <c r="N31" s="240"/>
      <c r="O31" s="241"/>
      <c r="P31" s="253" t="s">
        <v>75</v>
      </c>
      <c r="Q31" s="254"/>
      <c r="R31" s="254"/>
      <c r="S31" s="255"/>
      <c r="T31" s="8"/>
    </row>
    <row r="32" spans="1:22" ht="20.149999999999999" customHeight="1" x14ac:dyDescent="0.35">
      <c r="A32" s="8"/>
      <c r="B32" s="5" t="s">
        <v>119</v>
      </c>
      <c r="C32" s="14"/>
      <c r="D32" s="14"/>
      <c r="E32" s="14"/>
      <c r="F32" s="14"/>
      <c r="G32" s="14"/>
      <c r="H32" s="14"/>
      <c r="I32" s="14"/>
      <c r="J32" s="15"/>
      <c r="K32" s="239">
        <v>6</v>
      </c>
      <c r="L32" s="240"/>
      <c r="M32" s="240"/>
      <c r="N32" s="240"/>
      <c r="O32" s="241"/>
      <c r="P32" s="231" t="s">
        <v>62</v>
      </c>
      <c r="Q32" s="232"/>
      <c r="R32" s="232"/>
      <c r="S32" s="233"/>
      <c r="T32" s="8"/>
    </row>
    <row r="33" spans="1:22" ht="20.149999999999999" customHeight="1" x14ac:dyDescent="0.35">
      <c r="A33" s="4"/>
      <c r="B33" s="5" t="s">
        <v>30</v>
      </c>
      <c r="C33" s="5"/>
      <c r="D33" s="5"/>
      <c r="E33" s="5"/>
      <c r="F33" s="5"/>
      <c r="G33" s="5"/>
      <c r="H33" s="5"/>
      <c r="I33" s="5"/>
      <c r="J33" s="5"/>
      <c r="K33" s="236" t="s">
        <v>68</v>
      </c>
      <c r="L33" s="237"/>
      <c r="M33" s="237"/>
      <c r="N33" s="237"/>
      <c r="O33" s="238"/>
      <c r="P33" s="4"/>
      <c r="Q33" s="4"/>
      <c r="R33" s="4"/>
      <c r="S33" s="4"/>
      <c r="T33" s="4"/>
    </row>
    <row r="34" spans="1:22" s="60" customFormat="1" ht="7" customHeight="1" x14ac:dyDescent="0.35">
      <c r="A34" s="17"/>
      <c r="B34" s="61"/>
      <c r="C34" s="17"/>
      <c r="D34" s="17"/>
      <c r="E34" s="17"/>
      <c r="F34" s="17"/>
      <c r="G34" s="17"/>
      <c r="H34" s="17"/>
      <c r="I34" s="17"/>
      <c r="J34" s="17"/>
      <c r="K34" s="62"/>
      <c r="L34" s="62"/>
      <c r="M34" s="62"/>
      <c r="N34" s="62"/>
      <c r="O34" s="62"/>
      <c r="P34" s="17"/>
      <c r="Q34" s="17"/>
      <c r="R34" s="17"/>
      <c r="S34" s="17"/>
      <c r="T34" s="17"/>
    </row>
    <row r="35" spans="1:22" ht="27.75" customHeight="1" x14ac:dyDescent="0.35">
      <c r="A35" s="4"/>
      <c r="B35" s="268" t="s">
        <v>1669</v>
      </c>
      <c r="C35" s="268"/>
      <c r="D35" s="268"/>
      <c r="E35" s="268"/>
      <c r="F35" s="268"/>
      <c r="G35" s="268"/>
      <c r="H35" s="268"/>
      <c r="I35" s="268"/>
      <c r="J35" s="268"/>
      <c r="K35" s="268"/>
      <c r="L35" s="268"/>
      <c r="M35" s="268"/>
      <c r="N35" s="268"/>
      <c r="O35" s="268"/>
      <c r="P35" s="268"/>
      <c r="Q35" s="268"/>
      <c r="R35" s="268"/>
      <c r="S35" s="268"/>
      <c r="T35" s="4"/>
    </row>
    <row r="36" spans="1:22" ht="7" customHeight="1" x14ac:dyDescent="0.35">
      <c r="A36" s="4"/>
      <c r="B36" s="64"/>
      <c r="C36" s="4"/>
      <c r="D36" s="4"/>
      <c r="E36" s="4"/>
      <c r="F36" s="4"/>
      <c r="G36" s="4"/>
      <c r="H36" s="4"/>
      <c r="I36" s="4"/>
      <c r="J36" s="4"/>
      <c r="K36" s="63"/>
      <c r="L36" s="63"/>
      <c r="M36" s="63"/>
      <c r="N36" s="63"/>
      <c r="O36" s="63"/>
      <c r="P36" s="63"/>
      <c r="Q36" s="63"/>
      <c r="R36" s="63"/>
      <c r="S36" s="63"/>
      <c r="T36" s="4"/>
    </row>
    <row r="37" spans="1:22" ht="14.5" customHeight="1" x14ac:dyDescent="0.35">
      <c r="A37" s="4"/>
      <c r="B37" s="270"/>
      <c r="C37" s="271"/>
      <c r="D37" s="271"/>
      <c r="E37" s="271"/>
      <c r="F37" s="271"/>
      <c r="G37" s="271"/>
      <c r="H37" s="271"/>
      <c r="I37" s="271"/>
      <c r="J37" s="271"/>
      <c r="K37" s="271"/>
      <c r="L37" s="271"/>
      <c r="M37" s="271"/>
      <c r="N37" s="271"/>
      <c r="O37" s="271"/>
      <c r="P37" s="271"/>
      <c r="Q37" s="271"/>
      <c r="R37" s="271"/>
      <c r="S37" s="272"/>
      <c r="T37" s="4"/>
    </row>
    <row r="38" spans="1:22" ht="14.5" customHeight="1" x14ac:dyDescent="0.35">
      <c r="A38" s="4"/>
      <c r="B38" s="276"/>
      <c r="C38" s="277"/>
      <c r="D38" s="277"/>
      <c r="E38" s="277"/>
      <c r="F38" s="277"/>
      <c r="G38" s="277"/>
      <c r="H38" s="277"/>
      <c r="I38" s="277"/>
      <c r="J38" s="277"/>
      <c r="K38" s="277"/>
      <c r="L38" s="277"/>
      <c r="M38" s="277"/>
      <c r="N38" s="277"/>
      <c r="O38" s="277"/>
      <c r="P38" s="277"/>
      <c r="Q38" s="277"/>
      <c r="R38" s="277"/>
      <c r="S38" s="278"/>
      <c r="T38" s="4"/>
    </row>
    <row r="39" spans="1:22" ht="7" customHeight="1" x14ac:dyDescent="0.35">
      <c r="A39" s="4"/>
      <c r="B39" s="4"/>
      <c r="C39" s="4"/>
      <c r="D39" s="4"/>
      <c r="E39" s="4"/>
      <c r="F39" s="4"/>
      <c r="G39" s="4"/>
      <c r="H39" s="4"/>
      <c r="I39" s="4"/>
      <c r="J39" s="4"/>
      <c r="K39" s="4"/>
      <c r="L39" s="4"/>
      <c r="M39" s="4"/>
      <c r="N39" s="4"/>
      <c r="O39" s="4"/>
      <c r="P39" s="4"/>
      <c r="Q39" s="4"/>
      <c r="R39" s="4"/>
      <c r="S39" s="4"/>
      <c r="T39" s="4"/>
    </row>
    <row r="40" spans="1:22" x14ac:dyDescent="0.35">
      <c r="A40" s="4"/>
      <c r="B40" s="269" t="s">
        <v>1670</v>
      </c>
      <c r="C40" s="269"/>
      <c r="D40" s="269"/>
      <c r="E40" s="269"/>
      <c r="F40" s="269"/>
      <c r="G40" s="269"/>
      <c r="H40" s="269"/>
      <c r="I40" s="269"/>
      <c r="J40" s="269"/>
      <c r="K40" s="269"/>
      <c r="L40" s="269"/>
      <c r="M40" s="269"/>
      <c r="N40" s="269"/>
      <c r="O40" s="269"/>
      <c r="P40" s="269"/>
      <c r="Q40" s="269"/>
      <c r="R40" s="269"/>
      <c r="S40" s="269"/>
      <c r="T40" s="5"/>
    </row>
    <row r="41" spans="1:22" ht="7" customHeight="1" x14ac:dyDescent="0.35">
      <c r="A41" s="4"/>
      <c r="B41" s="5"/>
      <c r="C41" s="5"/>
      <c r="D41" s="5"/>
      <c r="E41" s="5"/>
      <c r="F41" s="5"/>
      <c r="G41" s="5"/>
      <c r="H41" s="5"/>
      <c r="I41" s="5"/>
      <c r="J41" s="5"/>
      <c r="K41" s="5"/>
      <c r="L41" s="5"/>
      <c r="M41" s="5"/>
      <c r="N41" s="5"/>
      <c r="O41" s="5"/>
      <c r="P41" s="5"/>
      <c r="Q41" s="5"/>
      <c r="R41" s="5"/>
      <c r="S41" s="5"/>
      <c r="T41" s="4"/>
    </row>
    <row r="42" spans="1:22" ht="14.5" customHeight="1" x14ac:dyDescent="0.35">
      <c r="A42" s="4"/>
      <c r="B42" s="5"/>
      <c r="C42" s="5"/>
      <c r="D42" s="5"/>
      <c r="E42" s="5"/>
      <c r="F42" s="5"/>
      <c r="G42" s="5"/>
      <c r="H42" s="5"/>
      <c r="I42" s="5"/>
      <c r="J42" s="5"/>
      <c r="K42" s="5"/>
      <c r="L42" s="5"/>
      <c r="M42" s="5"/>
      <c r="N42" s="5"/>
      <c r="O42" s="5"/>
      <c r="P42" s="5"/>
      <c r="Q42" s="5"/>
      <c r="R42" s="5"/>
      <c r="S42" s="5"/>
      <c r="T42" s="4"/>
    </row>
    <row r="43" spans="1:22" ht="14.5" customHeight="1" x14ac:dyDescent="0.35">
      <c r="A43" s="4"/>
      <c r="B43" s="4"/>
      <c r="C43" s="4"/>
      <c r="D43" s="5"/>
      <c r="E43" s="5"/>
      <c r="F43" s="5"/>
      <c r="G43" s="5"/>
      <c r="H43" s="5"/>
      <c r="I43" s="5"/>
      <c r="J43" s="5"/>
      <c r="K43" s="5"/>
      <c r="L43" s="5"/>
      <c r="M43" s="5"/>
      <c r="N43" s="5"/>
      <c r="O43" s="5"/>
      <c r="P43" s="5"/>
      <c r="Q43" s="5"/>
      <c r="R43" s="5"/>
      <c r="S43" s="5"/>
      <c r="T43" s="4"/>
    </row>
    <row r="44" spans="1:22" ht="14.5" customHeight="1" x14ac:dyDescent="0.35">
      <c r="A44" s="4"/>
      <c r="B44" s="4"/>
      <c r="C44" s="4"/>
      <c r="D44" s="5"/>
      <c r="E44" s="5"/>
      <c r="F44" s="5"/>
      <c r="G44" s="5"/>
      <c r="H44" s="5"/>
      <c r="I44" s="5"/>
      <c r="J44" s="5"/>
      <c r="K44" s="5"/>
      <c r="L44" s="5"/>
      <c r="M44" s="5"/>
      <c r="N44" s="5"/>
      <c r="O44" s="5"/>
      <c r="P44" s="5"/>
      <c r="Q44" s="5"/>
      <c r="R44" s="5"/>
      <c r="S44" s="5"/>
      <c r="T44" s="4"/>
    </row>
    <row r="45" spans="1:22" ht="7" customHeight="1" x14ac:dyDescent="0.35">
      <c r="A45" s="4"/>
      <c r="B45" s="4"/>
      <c r="C45" s="4"/>
      <c r="D45" s="5"/>
      <c r="E45" s="5"/>
      <c r="F45" s="5"/>
      <c r="G45" s="5"/>
      <c r="H45" s="5"/>
      <c r="I45" s="5"/>
      <c r="J45" s="5"/>
      <c r="K45" s="5"/>
      <c r="L45" s="5"/>
      <c r="M45" s="5"/>
      <c r="N45" s="5"/>
      <c r="O45" s="5"/>
      <c r="P45" s="5"/>
      <c r="Q45" s="5"/>
      <c r="R45" s="5"/>
      <c r="S45" s="5"/>
      <c r="T45" s="4"/>
    </row>
    <row r="46" spans="1:22" ht="30" customHeight="1" x14ac:dyDescent="0.35">
      <c r="A46" s="4"/>
      <c r="B46" s="268" t="s">
        <v>1671</v>
      </c>
      <c r="C46" s="268"/>
      <c r="D46" s="268"/>
      <c r="E46" s="268"/>
      <c r="F46" s="268"/>
      <c r="G46" s="268"/>
      <c r="H46" s="268"/>
      <c r="I46" s="268"/>
      <c r="J46" s="268"/>
      <c r="K46" s="268"/>
      <c r="L46" s="268"/>
      <c r="M46" s="268"/>
      <c r="N46" s="268"/>
      <c r="O46" s="268"/>
      <c r="P46" s="268"/>
      <c r="Q46" s="268"/>
      <c r="R46" s="268"/>
      <c r="S46" s="268"/>
      <c r="T46" s="4"/>
    </row>
    <row r="47" spans="1:22" x14ac:dyDescent="0.35">
      <c r="A47" s="4"/>
      <c r="B47" s="270" t="s">
        <v>130</v>
      </c>
      <c r="C47" s="271"/>
      <c r="D47" s="271"/>
      <c r="E47" s="271"/>
      <c r="F47" s="271"/>
      <c r="G47" s="271"/>
      <c r="H47" s="271"/>
      <c r="I47" s="271"/>
      <c r="J47" s="271"/>
      <c r="K47" s="271"/>
      <c r="L47" s="271"/>
      <c r="M47" s="271"/>
      <c r="N47" s="271"/>
      <c r="O47" s="271"/>
      <c r="P47" s="271"/>
      <c r="Q47" s="271"/>
      <c r="R47" s="271"/>
      <c r="S47" s="272"/>
      <c r="T47" s="4"/>
      <c r="V47" s="65">
        <f>IF(ISNUMBER(SEARCH("*create from file&gt;browse*",B47)),1,"")</f>
        <v>1</v>
      </c>
    </row>
    <row r="48" spans="1:22" x14ac:dyDescent="0.35">
      <c r="A48" s="4"/>
      <c r="B48" s="273"/>
      <c r="C48" s="274"/>
      <c r="D48" s="274"/>
      <c r="E48" s="274"/>
      <c r="F48" s="274"/>
      <c r="G48" s="274"/>
      <c r="H48" s="274"/>
      <c r="I48" s="274"/>
      <c r="J48" s="274"/>
      <c r="K48" s="274"/>
      <c r="L48" s="274"/>
      <c r="M48" s="274"/>
      <c r="N48" s="274"/>
      <c r="O48" s="274"/>
      <c r="P48" s="274"/>
      <c r="Q48" s="274"/>
      <c r="R48" s="274"/>
      <c r="S48" s="275"/>
      <c r="T48" s="4"/>
    </row>
    <row r="49" spans="1:23" x14ac:dyDescent="0.35">
      <c r="A49" s="4"/>
      <c r="B49" s="273"/>
      <c r="C49" s="274"/>
      <c r="D49" s="274"/>
      <c r="E49" s="274"/>
      <c r="F49" s="274"/>
      <c r="G49" s="274"/>
      <c r="H49" s="274"/>
      <c r="I49" s="274"/>
      <c r="J49" s="274"/>
      <c r="K49" s="274"/>
      <c r="L49" s="274"/>
      <c r="M49" s="274"/>
      <c r="N49" s="274"/>
      <c r="O49" s="274"/>
      <c r="P49" s="274"/>
      <c r="Q49" s="274"/>
      <c r="R49" s="274"/>
      <c r="S49" s="275"/>
      <c r="T49" s="4"/>
    </row>
    <row r="50" spans="1:23" x14ac:dyDescent="0.35">
      <c r="A50" s="4"/>
      <c r="B50" s="276"/>
      <c r="C50" s="277"/>
      <c r="D50" s="277"/>
      <c r="E50" s="277"/>
      <c r="F50" s="277"/>
      <c r="G50" s="277"/>
      <c r="H50" s="277"/>
      <c r="I50" s="277"/>
      <c r="J50" s="277"/>
      <c r="K50" s="277"/>
      <c r="L50" s="277"/>
      <c r="M50" s="277"/>
      <c r="N50" s="277"/>
      <c r="O50" s="277"/>
      <c r="P50" s="277"/>
      <c r="Q50" s="277"/>
      <c r="R50" s="277"/>
      <c r="S50" s="278"/>
      <c r="T50" s="4"/>
    </row>
    <row r="51" spans="1:23" x14ac:dyDescent="0.35">
      <c r="A51" s="4"/>
      <c r="B51" s="205"/>
      <c r="C51" s="205"/>
      <c r="D51" s="205"/>
      <c r="E51" s="205"/>
      <c r="F51" s="205"/>
      <c r="G51" s="205"/>
      <c r="H51" s="205"/>
      <c r="I51" s="205"/>
      <c r="J51" s="205"/>
      <c r="K51" s="205"/>
      <c r="L51" s="205"/>
      <c r="M51" s="205"/>
      <c r="N51" s="205"/>
      <c r="O51" s="205"/>
      <c r="P51" s="205"/>
      <c r="Q51" s="205"/>
      <c r="R51" s="205"/>
      <c r="S51" s="205"/>
      <c r="T51" s="4"/>
    </row>
    <row r="52" spans="1:23" ht="27.65" customHeight="1" x14ac:dyDescent="0.35">
      <c r="A52" s="4"/>
      <c r="B52" s="234" t="s">
        <v>1695</v>
      </c>
      <c r="C52" s="234"/>
      <c r="D52" s="234"/>
      <c r="E52" s="234"/>
      <c r="F52" s="234"/>
      <c r="G52" s="234"/>
      <c r="H52" s="234"/>
      <c r="I52" s="234"/>
      <c r="J52" s="234"/>
      <c r="K52" s="234"/>
      <c r="L52" s="234"/>
      <c r="M52" s="234"/>
      <c r="N52" s="234"/>
      <c r="O52" s="234"/>
      <c r="P52" s="292"/>
      <c r="Q52" s="231" t="s">
        <v>100</v>
      </c>
      <c r="R52" s="232"/>
      <c r="S52" s="233"/>
      <c r="T52" s="205"/>
      <c r="W52" s="65">
        <f>IF(Q52="Yes",1,0)</f>
        <v>0</v>
      </c>
    </row>
    <row r="53" spans="1:23" ht="27.75" customHeight="1" x14ac:dyDescent="0.35">
      <c r="A53" s="4"/>
      <c r="B53" s="268" t="s">
        <v>1696</v>
      </c>
      <c r="C53" s="268"/>
      <c r="D53" s="268"/>
      <c r="E53" s="268"/>
      <c r="F53" s="268"/>
      <c r="G53" s="268"/>
      <c r="H53" s="268"/>
      <c r="I53" s="268"/>
      <c r="J53" s="268"/>
      <c r="K53" s="268"/>
      <c r="L53" s="268"/>
      <c r="M53" s="268"/>
      <c r="N53" s="268"/>
      <c r="O53" s="268"/>
      <c r="P53" s="22"/>
      <c r="Q53" s="22"/>
      <c r="R53" s="22"/>
      <c r="S53" s="22"/>
      <c r="T53" s="4"/>
    </row>
    <row r="54" spans="1:23" ht="4" customHeight="1" x14ac:dyDescent="0.35">
      <c r="A54" s="4"/>
      <c r="B54" s="203"/>
      <c r="C54" s="203"/>
      <c r="D54" s="203"/>
      <c r="E54" s="203"/>
      <c r="F54" s="203"/>
      <c r="G54" s="203"/>
      <c r="H54" s="203"/>
      <c r="I54" s="203"/>
      <c r="J54" s="203"/>
      <c r="K54" s="203"/>
      <c r="L54" s="203"/>
      <c r="M54" s="203"/>
      <c r="N54" s="203"/>
      <c r="O54" s="203"/>
      <c r="P54" s="22"/>
      <c r="Q54" s="22"/>
      <c r="R54" s="22"/>
      <c r="S54" s="22"/>
      <c r="T54" s="4"/>
    </row>
    <row r="55" spans="1:23" ht="20.25" customHeight="1" x14ac:dyDescent="0.35">
      <c r="A55" s="4"/>
      <c r="B55" s="205"/>
      <c r="C55" s="234" t="s">
        <v>1698</v>
      </c>
      <c r="D55" s="234"/>
      <c r="E55" s="234"/>
      <c r="F55" s="234"/>
      <c r="G55" s="234"/>
      <c r="H55" s="234"/>
      <c r="I55" s="234"/>
      <c r="J55" s="234"/>
      <c r="K55" s="234"/>
      <c r="L55" s="234"/>
      <c r="M55" s="234"/>
      <c r="N55" s="234"/>
      <c r="O55" s="292"/>
      <c r="P55" s="239"/>
      <c r="Q55" s="240"/>
      <c r="R55" s="240"/>
      <c r="S55" s="241"/>
      <c r="T55" s="4"/>
    </row>
    <row r="56" spans="1:23" ht="20.25" customHeight="1" x14ac:dyDescent="0.35">
      <c r="A56" s="4"/>
      <c r="B56" s="4"/>
      <c r="C56" s="234" t="s">
        <v>1697</v>
      </c>
      <c r="D56" s="234"/>
      <c r="E56" s="234"/>
      <c r="F56" s="234"/>
      <c r="G56" s="234"/>
      <c r="H56" s="234"/>
      <c r="I56" s="234"/>
      <c r="J56" s="234"/>
      <c r="K56" s="22"/>
      <c r="L56" s="22"/>
      <c r="M56" s="224"/>
      <c r="N56" s="225"/>
      <c r="O56" s="225"/>
      <c r="P56" s="225"/>
      <c r="Q56" s="225"/>
      <c r="R56" s="225"/>
      <c r="S56" s="226"/>
      <c r="T56" s="4"/>
    </row>
    <row r="57" spans="1:23" x14ac:dyDescent="0.35">
      <c r="A57" s="4"/>
      <c r="B57" s="4"/>
      <c r="C57" s="4"/>
      <c r="D57" s="4"/>
      <c r="E57" s="4"/>
      <c r="F57" s="4"/>
      <c r="G57" s="4"/>
      <c r="H57" s="4"/>
      <c r="I57" s="4"/>
      <c r="J57" s="4"/>
      <c r="K57" s="4"/>
      <c r="L57" s="4"/>
      <c r="M57" s="4"/>
      <c r="N57" s="4"/>
      <c r="O57" s="4"/>
      <c r="P57" s="4"/>
      <c r="Q57" s="4"/>
      <c r="R57" s="4"/>
      <c r="S57" s="4"/>
      <c r="T57" s="4"/>
    </row>
    <row r="58" spans="1:23" ht="15.45" x14ac:dyDescent="0.4">
      <c r="A58" s="55"/>
      <c r="B58" s="251" t="s">
        <v>26</v>
      </c>
      <c r="C58" s="251"/>
      <c r="D58" s="251"/>
      <c r="E58" s="251"/>
      <c r="F58" s="251"/>
      <c r="G58" s="251"/>
      <c r="H58" s="251"/>
      <c r="I58" s="251"/>
      <c r="J58" s="251"/>
      <c r="K58" s="251"/>
      <c r="L58" s="251"/>
      <c r="M58" s="251"/>
      <c r="N58" s="251"/>
      <c r="O58" s="251"/>
      <c r="P58" s="251"/>
      <c r="Q58" s="251"/>
      <c r="R58" s="251"/>
      <c r="S58" s="251"/>
      <c r="T58" s="58"/>
    </row>
    <row r="59" spans="1:23" ht="7" customHeight="1" x14ac:dyDescent="0.35">
      <c r="A59" s="55"/>
      <c r="B59" s="235"/>
      <c r="C59" s="235"/>
      <c r="D59" s="235"/>
      <c r="E59" s="235"/>
      <c r="F59" s="235"/>
      <c r="G59" s="235"/>
      <c r="H59" s="235"/>
      <c r="I59" s="235"/>
      <c r="J59" s="235"/>
      <c r="K59" s="235"/>
      <c r="L59" s="235"/>
      <c r="M59" s="235"/>
      <c r="N59" s="235"/>
      <c r="O59" s="235"/>
      <c r="P59" s="235"/>
      <c r="Q59" s="235"/>
      <c r="R59" s="235"/>
      <c r="S59" s="235"/>
      <c r="T59" s="59"/>
    </row>
    <row r="60" spans="1:23" x14ac:dyDescent="0.35">
      <c r="A60" s="4"/>
      <c r="B60" s="4"/>
      <c r="C60" s="4"/>
      <c r="D60" s="4"/>
      <c r="E60" s="4"/>
      <c r="F60" s="4"/>
      <c r="G60" s="4"/>
      <c r="H60" s="4"/>
      <c r="I60" s="4"/>
      <c r="J60" s="4"/>
      <c r="K60" s="4"/>
      <c r="L60" s="4"/>
      <c r="M60" s="4"/>
      <c r="N60" s="4"/>
      <c r="O60" s="4"/>
      <c r="P60" s="4"/>
      <c r="Q60" s="4"/>
      <c r="R60" s="4"/>
      <c r="S60" s="4"/>
      <c r="T60" s="4"/>
    </row>
    <row r="61" spans="1:23" ht="35.15" customHeight="1" x14ac:dyDescent="0.35">
      <c r="A61" s="4"/>
      <c r="B61" s="234" t="s">
        <v>27</v>
      </c>
      <c r="C61" s="234"/>
      <c r="D61" s="234"/>
      <c r="E61" s="234"/>
      <c r="F61" s="234"/>
      <c r="G61" s="234"/>
      <c r="H61" s="234"/>
      <c r="I61" s="234"/>
      <c r="J61" s="234"/>
      <c r="K61" s="234"/>
      <c r="L61" s="234"/>
      <c r="M61" s="234"/>
      <c r="N61" s="234"/>
      <c r="O61" s="234"/>
      <c r="P61" s="234"/>
      <c r="Q61" s="234"/>
      <c r="R61" s="234"/>
      <c r="S61" s="234"/>
      <c r="T61" s="4"/>
    </row>
    <row r="62" spans="1:23" ht="20.149999999999999" customHeight="1" x14ac:dyDescent="0.35">
      <c r="A62" s="4"/>
      <c r="B62" s="236" t="s">
        <v>69</v>
      </c>
      <c r="C62" s="237"/>
      <c r="D62" s="237"/>
      <c r="E62" s="237"/>
      <c r="F62" s="238"/>
      <c r="G62" s="4"/>
      <c r="H62" s="47"/>
      <c r="I62" s="47"/>
      <c r="J62" s="47"/>
      <c r="K62" s="47"/>
      <c r="L62" s="47"/>
      <c r="M62" s="47"/>
      <c r="N62" s="47"/>
      <c r="O62" s="47"/>
      <c r="P62" s="4"/>
      <c r="Q62" s="4"/>
      <c r="R62" s="4"/>
      <c r="S62" s="4"/>
      <c r="T62" s="4"/>
    </row>
    <row r="63" spans="1:23" ht="7" customHeight="1" x14ac:dyDescent="0.35">
      <c r="A63" s="4"/>
      <c r="B63" s="47"/>
      <c r="C63" s="47"/>
      <c r="D63" s="47"/>
      <c r="E63" s="47"/>
      <c r="F63" s="47"/>
      <c r="G63" s="47"/>
      <c r="H63" s="47"/>
      <c r="I63" s="47"/>
      <c r="J63" s="47"/>
      <c r="K63" s="47"/>
      <c r="L63" s="47"/>
      <c r="M63" s="47"/>
      <c r="N63" s="47"/>
      <c r="O63" s="47"/>
      <c r="P63" s="4"/>
      <c r="Q63" s="4"/>
      <c r="R63" s="4"/>
      <c r="S63" s="4"/>
      <c r="T63" s="4"/>
    </row>
    <row r="64" spans="1:23" ht="15" customHeight="1" x14ac:dyDescent="0.35">
      <c r="A64" s="4"/>
      <c r="B64" s="3" t="s">
        <v>1590</v>
      </c>
      <c r="C64" s="175"/>
      <c r="D64" s="175"/>
      <c r="E64" s="175"/>
      <c r="F64" s="175"/>
      <c r="G64" s="175"/>
      <c r="H64" s="175"/>
      <c r="I64" s="175"/>
      <c r="J64" s="175"/>
      <c r="K64" s="175"/>
      <c r="L64" s="175"/>
      <c r="M64" s="175"/>
      <c r="N64" s="175"/>
      <c r="O64" s="175"/>
      <c r="P64" s="4"/>
      <c r="Q64" s="4"/>
      <c r="R64" s="4"/>
      <c r="S64" s="4"/>
      <c r="T64" s="4"/>
    </row>
    <row r="65" spans="1:22" ht="7" customHeight="1" x14ac:dyDescent="0.35">
      <c r="A65" s="4"/>
      <c r="B65" s="3"/>
      <c r="C65" s="175"/>
      <c r="D65" s="175"/>
      <c r="E65" s="175"/>
      <c r="F65" s="175"/>
      <c r="G65" s="175"/>
      <c r="H65" s="175"/>
      <c r="I65" s="175"/>
      <c r="J65" s="175"/>
      <c r="K65" s="175"/>
      <c r="L65" s="175"/>
      <c r="M65" s="175"/>
      <c r="N65" s="175"/>
      <c r="O65" s="175"/>
      <c r="P65" s="4"/>
      <c r="Q65" s="4"/>
      <c r="R65" s="4"/>
      <c r="S65" s="4"/>
      <c r="T65" s="4"/>
    </row>
    <row r="66" spans="1:22" x14ac:dyDescent="0.35">
      <c r="A66" s="179"/>
      <c r="B66" s="177" t="s">
        <v>1591</v>
      </c>
      <c r="C66" s="47"/>
      <c r="D66" s="47"/>
      <c r="E66" s="47"/>
      <c r="F66" s="47"/>
      <c r="G66" s="47"/>
      <c r="H66" s="47"/>
      <c r="I66" s="47"/>
      <c r="J66" s="47"/>
      <c r="K66" s="47"/>
      <c r="L66" s="47"/>
      <c r="M66" s="47"/>
      <c r="N66" s="47"/>
      <c r="O66" s="47"/>
      <c r="P66" s="4"/>
      <c r="Q66" s="4"/>
      <c r="R66" s="4"/>
      <c r="S66" s="4"/>
      <c r="T66" s="4"/>
    </row>
    <row r="67" spans="1:22" ht="7" customHeight="1" x14ac:dyDescent="0.35">
      <c r="A67" s="4"/>
      <c r="B67" s="3"/>
      <c r="C67" s="47"/>
      <c r="D67" s="47"/>
      <c r="E67" s="47"/>
      <c r="F67" s="47"/>
      <c r="G67" s="47"/>
      <c r="H67" s="47"/>
      <c r="I67" s="47"/>
      <c r="J67" s="47"/>
      <c r="K67" s="47"/>
      <c r="L67" s="47"/>
      <c r="M67" s="47"/>
      <c r="N67" s="47"/>
      <c r="O67" s="47"/>
      <c r="P67" s="4"/>
      <c r="Q67" s="4"/>
      <c r="R67" s="4"/>
      <c r="S67" s="4"/>
      <c r="T67" s="4"/>
    </row>
    <row r="68" spans="1:22" ht="20.149999999999999" customHeight="1" x14ac:dyDescent="0.35">
      <c r="A68" s="4"/>
      <c r="B68" s="180" t="s">
        <v>32</v>
      </c>
      <c r="C68" s="175"/>
      <c r="D68" s="175"/>
      <c r="E68" s="175"/>
      <c r="F68" s="175"/>
      <c r="G68" s="175"/>
      <c r="H68" s="175"/>
      <c r="I68" s="239"/>
      <c r="J68" s="240"/>
      <c r="K68" s="240"/>
      <c r="L68" s="240"/>
      <c r="M68" s="241"/>
      <c r="N68" s="175"/>
      <c r="O68" s="175"/>
      <c r="P68" s="175"/>
      <c r="Q68" s="175"/>
      <c r="R68" s="175"/>
      <c r="S68" s="175"/>
      <c r="T68" s="175"/>
    </row>
    <row r="69" spans="1:22" ht="20.149999999999999" customHeight="1" x14ac:dyDescent="0.35">
      <c r="A69" s="4"/>
      <c r="B69" s="180" t="s">
        <v>31</v>
      </c>
      <c r="C69" s="4"/>
      <c r="D69" s="4"/>
      <c r="E69" s="4"/>
      <c r="F69" s="4"/>
      <c r="G69" s="4"/>
      <c r="H69" s="4"/>
      <c r="I69" s="224"/>
      <c r="J69" s="225"/>
      <c r="K69" s="225"/>
      <c r="L69" s="225"/>
      <c r="M69" s="225"/>
      <c r="N69" s="225"/>
      <c r="O69" s="225"/>
      <c r="P69" s="225"/>
      <c r="Q69" s="225"/>
      <c r="R69" s="225"/>
      <c r="S69" s="226"/>
      <c r="T69" s="4"/>
    </row>
    <row r="70" spans="1:22" x14ac:dyDescent="0.35">
      <c r="A70" s="4"/>
      <c r="B70" s="14"/>
      <c r="C70" s="4"/>
      <c r="D70" s="4"/>
      <c r="E70" s="4"/>
      <c r="F70" s="4"/>
      <c r="G70" s="4"/>
      <c r="H70" s="4"/>
      <c r="I70" s="7"/>
      <c r="J70" s="7"/>
      <c r="K70" s="7"/>
      <c r="L70" s="7"/>
      <c r="M70" s="7"/>
      <c r="N70" s="7"/>
      <c r="O70" s="7"/>
      <c r="P70" s="7"/>
      <c r="Q70" s="7"/>
      <c r="R70" s="7"/>
      <c r="S70" s="7"/>
      <c r="T70" s="4"/>
    </row>
    <row r="71" spans="1:22" ht="20.149999999999999" customHeight="1" x14ac:dyDescent="0.35">
      <c r="A71" s="179"/>
      <c r="B71" s="177" t="s">
        <v>1592</v>
      </c>
      <c r="C71" s="4"/>
      <c r="D71" s="4"/>
      <c r="E71" s="4"/>
      <c r="F71" s="4"/>
      <c r="G71" s="4"/>
      <c r="H71" s="4"/>
      <c r="I71" s="7"/>
      <c r="J71" s="7"/>
      <c r="K71" s="7"/>
      <c r="L71" s="7"/>
      <c r="M71" s="7"/>
      <c r="N71" s="7"/>
      <c r="O71" s="7"/>
      <c r="P71" s="7"/>
      <c r="Q71" s="224"/>
      <c r="R71" s="225"/>
      <c r="S71" s="226"/>
      <c r="T71" s="4"/>
    </row>
    <row r="72" spans="1:22" ht="20.149999999999999" customHeight="1" x14ac:dyDescent="0.35">
      <c r="A72" s="179"/>
      <c r="B72" s="204" t="s">
        <v>1694</v>
      </c>
      <c r="C72" s="4"/>
      <c r="D72" s="4"/>
      <c r="E72" s="4"/>
      <c r="F72" s="4"/>
      <c r="G72" s="4"/>
      <c r="H72" s="4"/>
      <c r="I72" s="7"/>
      <c r="J72" s="7"/>
      <c r="K72" s="7"/>
      <c r="L72" s="7"/>
      <c r="M72" s="7"/>
      <c r="N72" s="7"/>
      <c r="O72" s="7"/>
      <c r="P72" s="7"/>
      <c r="Q72" s="224"/>
      <c r="R72" s="225"/>
      <c r="S72" s="226"/>
      <c r="T72" s="4"/>
    </row>
    <row r="73" spans="1:22" ht="20.149999999999999" customHeight="1" x14ac:dyDescent="0.35">
      <c r="A73" s="179"/>
      <c r="B73" s="177" t="s">
        <v>1578</v>
      </c>
      <c r="C73" s="4"/>
      <c r="D73" s="4"/>
      <c r="E73" s="4"/>
      <c r="F73" s="4"/>
      <c r="G73" s="4"/>
      <c r="H73" s="4"/>
      <c r="I73" s="7"/>
      <c r="J73" s="7"/>
      <c r="K73" s="7"/>
      <c r="L73" s="7"/>
      <c r="M73" s="7"/>
      <c r="N73" s="7"/>
      <c r="O73" s="239"/>
      <c r="P73" s="240"/>
      <c r="Q73" s="240"/>
      <c r="R73" s="240"/>
      <c r="S73" s="241"/>
      <c r="T73" s="4"/>
    </row>
    <row r="74" spans="1:22" ht="20.149999999999999" customHeight="1" x14ac:dyDescent="0.35">
      <c r="A74" s="179"/>
      <c r="B74" s="177" t="s">
        <v>1594</v>
      </c>
      <c r="C74" s="4"/>
      <c r="D74" s="4"/>
      <c r="E74" s="4"/>
      <c r="F74" s="4"/>
      <c r="G74" s="4"/>
      <c r="H74" s="4"/>
      <c r="I74" s="7"/>
      <c r="J74" s="7"/>
      <c r="K74" s="7"/>
      <c r="L74" s="7"/>
      <c r="M74" s="7"/>
      <c r="N74" s="7"/>
      <c r="O74" s="224"/>
      <c r="P74" s="225"/>
      <c r="Q74" s="225"/>
      <c r="R74" s="225"/>
      <c r="S74" s="226"/>
      <c r="T74" s="4"/>
    </row>
    <row r="75" spans="1:22" ht="7" customHeight="1" x14ac:dyDescent="0.35">
      <c r="A75" s="4"/>
      <c r="B75" s="178"/>
      <c r="C75" s="156"/>
      <c r="D75" s="4"/>
      <c r="E75" s="4"/>
      <c r="F75" s="4"/>
      <c r="G75" s="4"/>
      <c r="H75" s="4"/>
      <c r="I75" s="7"/>
      <c r="J75" s="7"/>
      <c r="K75" s="7"/>
      <c r="L75" s="7"/>
      <c r="M75" s="7"/>
      <c r="N75" s="7"/>
      <c r="O75" s="7"/>
      <c r="P75" s="7"/>
      <c r="Q75" s="7"/>
      <c r="R75" s="7"/>
      <c r="S75" s="7"/>
      <c r="T75" s="4"/>
    </row>
    <row r="76" spans="1:22" ht="20.149999999999999" customHeight="1" x14ac:dyDescent="0.35">
      <c r="A76" s="4"/>
      <c r="B76" s="14" t="s">
        <v>1593</v>
      </c>
      <c r="C76" s="4"/>
      <c r="D76" s="4"/>
      <c r="E76" s="4"/>
      <c r="F76" s="4"/>
      <c r="G76" s="4"/>
      <c r="H76" s="4"/>
      <c r="I76" s="7"/>
      <c r="J76" s="7"/>
      <c r="K76" s="7"/>
      <c r="L76" s="7"/>
      <c r="M76" s="7"/>
      <c r="N76" s="7"/>
      <c r="O76" s="7"/>
      <c r="P76" s="7"/>
      <c r="Q76" s="7"/>
      <c r="R76" s="7"/>
      <c r="S76" s="7"/>
      <c r="T76" s="4"/>
    </row>
    <row r="77" spans="1:22" ht="20.149999999999999" customHeight="1" x14ac:dyDescent="0.35">
      <c r="A77" s="179"/>
      <c r="B77" s="177" t="s">
        <v>1579</v>
      </c>
      <c r="C77" s="4"/>
      <c r="D77" s="4"/>
      <c r="E77" s="4"/>
      <c r="F77" s="4"/>
      <c r="G77" s="4"/>
      <c r="H77" s="4"/>
      <c r="I77" s="7"/>
      <c r="J77" s="7"/>
      <c r="K77" s="7"/>
      <c r="L77" s="7"/>
      <c r="M77" s="7"/>
      <c r="N77" s="7"/>
      <c r="O77" s="239"/>
      <c r="P77" s="240"/>
      <c r="Q77" s="240"/>
      <c r="R77" s="240"/>
      <c r="S77" s="241"/>
      <c r="T77" s="4"/>
    </row>
    <row r="78" spans="1:22" ht="20.149999999999999" customHeight="1" x14ac:dyDescent="0.35">
      <c r="A78" s="179"/>
      <c r="B78" s="177" t="s">
        <v>1580</v>
      </c>
      <c r="C78" s="4"/>
      <c r="D78" s="4"/>
      <c r="E78" s="4"/>
      <c r="F78" s="4"/>
      <c r="G78" s="4"/>
      <c r="H78" s="4"/>
      <c r="I78" s="7"/>
      <c r="J78" s="7"/>
      <c r="K78" s="7"/>
      <c r="L78" s="7"/>
      <c r="M78" s="7"/>
      <c r="N78" s="7"/>
      <c r="O78" s="239"/>
      <c r="P78" s="240"/>
      <c r="Q78" s="240"/>
      <c r="R78" s="240"/>
      <c r="S78" s="241"/>
      <c r="T78" s="4"/>
    </row>
    <row r="79" spans="1:22" ht="20.149999999999999" customHeight="1" x14ac:dyDescent="0.35">
      <c r="A79" s="179"/>
      <c r="B79" s="177" t="s">
        <v>1581</v>
      </c>
      <c r="C79" s="4"/>
      <c r="D79" s="4"/>
      <c r="E79" s="4"/>
      <c r="F79" s="4"/>
      <c r="G79" s="4"/>
      <c r="H79" s="4"/>
      <c r="I79" s="7"/>
      <c r="J79" s="7"/>
      <c r="K79" s="7"/>
      <c r="L79" s="7"/>
      <c r="M79" s="7"/>
      <c r="N79" s="7"/>
      <c r="O79" s="224" t="s">
        <v>100</v>
      </c>
      <c r="P79" s="225"/>
      <c r="Q79" s="225"/>
      <c r="R79" s="225"/>
      <c r="S79" s="226"/>
      <c r="T79" s="4"/>
      <c r="V79" s="65" t="str">
        <f>IF(ISNUMBER(SEARCH("*other*",O79)),"1","")</f>
        <v/>
      </c>
    </row>
    <row r="80" spans="1:22" ht="30" customHeight="1" x14ac:dyDescent="0.35">
      <c r="A80" s="179"/>
      <c r="B80" s="188" t="s">
        <v>1621</v>
      </c>
      <c r="C80" s="4"/>
      <c r="D80" s="4"/>
      <c r="E80" s="4"/>
      <c r="F80" s="4"/>
      <c r="G80" s="4"/>
      <c r="H80" s="4"/>
      <c r="I80" s="7"/>
      <c r="J80" s="7"/>
      <c r="K80" s="7"/>
      <c r="L80" s="7"/>
      <c r="M80" s="7"/>
      <c r="N80" s="7"/>
      <c r="O80" s="239"/>
      <c r="P80" s="240"/>
      <c r="Q80" s="240"/>
      <c r="R80" s="240"/>
      <c r="S80" s="241"/>
      <c r="T80" s="4"/>
    </row>
    <row r="81" spans="1:22" ht="30" customHeight="1" x14ac:dyDescent="0.35">
      <c r="A81" s="179"/>
      <c r="B81" s="242" t="s">
        <v>1610</v>
      </c>
      <c r="C81" s="242"/>
      <c r="D81" s="242"/>
      <c r="E81" s="242"/>
      <c r="F81" s="242"/>
      <c r="G81" s="242"/>
      <c r="H81" s="242"/>
      <c r="I81" s="242"/>
      <c r="J81" s="242"/>
      <c r="K81" s="242"/>
      <c r="L81" s="242"/>
      <c r="M81" s="242"/>
      <c r="N81" s="242"/>
      <c r="O81" s="228" t="s">
        <v>100</v>
      </c>
      <c r="P81" s="229"/>
      <c r="Q81" s="229"/>
      <c r="R81" s="229"/>
      <c r="S81" s="230"/>
      <c r="T81" s="4"/>
    </row>
    <row r="82" spans="1:22" ht="30" customHeight="1" x14ac:dyDescent="0.35">
      <c r="A82" s="179"/>
      <c r="B82" s="242" t="s">
        <v>1611</v>
      </c>
      <c r="C82" s="242"/>
      <c r="D82" s="242"/>
      <c r="E82" s="242"/>
      <c r="F82" s="242"/>
      <c r="G82" s="242"/>
      <c r="H82" s="242"/>
      <c r="I82" s="242"/>
      <c r="J82" s="242"/>
      <c r="K82" s="242"/>
      <c r="L82" s="242"/>
      <c r="M82" s="242"/>
      <c r="N82" s="242"/>
      <c r="O82" s="228" t="s">
        <v>100</v>
      </c>
      <c r="P82" s="229"/>
      <c r="Q82" s="229"/>
      <c r="R82" s="229"/>
      <c r="S82" s="230"/>
      <c r="T82" s="4"/>
    </row>
    <row r="83" spans="1:22" ht="30" customHeight="1" x14ac:dyDescent="0.35">
      <c r="A83" s="179"/>
      <c r="B83" s="177" t="s">
        <v>1622</v>
      </c>
      <c r="C83" s="177"/>
      <c r="D83" s="177"/>
      <c r="E83" s="177"/>
      <c r="F83" s="177"/>
      <c r="G83" s="177"/>
      <c r="H83" s="177"/>
      <c r="I83" s="177"/>
      <c r="J83" s="177"/>
      <c r="K83" s="177"/>
      <c r="L83" s="177"/>
      <c r="M83" s="177"/>
      <c r="N83" s="177"/>
      <c r="O83" s="228" t="s">
        <v>100</v>
      </c>
      <c r="P83" s="229"/>
      <c r="Q83" s="229"/>
      <c r="R83" s="229"/>
      <c r="S83" s="230"/>
      <c r="T83" s="4"/>
      <c r="V83" s="65" t="str">
        <f>IF(ISNUMBER(SEARCH("*other*",O83)),"1","")</f>
        <v/>
      </c>
    </row>
    <row r="84" spans="1:22" ht="30" customHeight="1" x14ac:dyDescent="0.35">
      <c r="A84" s="4"/>
      <c r="B84" s="189" t="s">
        <v>1623</v>
      </c>
      <c r="C84" s="177"/>
      <c r="D84" s="177"/>
      <c r="E84" s="177"/>
      <c r="F84" s="177"/>
      <c r="G84" s="177"/>
      <c r="H84" s="177"/>
      <c r="I84" s="177"/>
      <c r="J84" s="177"/>
      <c r="K84" s="177"/>
      <c r="L84" s="177"/>
      <c r="M84" s="177"/>
      <c r="N84" s="177"/>
      <c r="O84" s="224"/>
      <c r="P84" s="225"/>
      <c r="Q84" s="225"/>
      <c r="R84" s="225"/>
      <c r="S84" s="226"/>
      <c r="T84" s="4"/>
    </row>
    <row r="85" spans="1:22" ht="30" customHeight="1" x14ac:dyDescent="0.35">
      <c r="A85" s="4"/>
      <c r="B85" s="291" t="s">
        <v>1642</v>
      </c>
      <c r="C85" s="291"/>
      <c r="D85" s="291"/>
      <c r="E85" s="291"/>
      <c r="F85" s="291"/>
      <c r="G85" s="291"/>
      <c r="H85" s="291"/>
      <c r="I85" s="291"/>
      <c r="J85" s="291"/>
      <c r="K85" s="291"/>
      <c r="L85" s="291"/>
      <c r="M85" s="291"/>
      <c r="N85" s="291"/>
      <c r="O85" s="228" t="s">
        <v>100</v>
      </c>
      <c r="P85" s="229"/>
      <c r="Q85" s="229"/>
      <c r="R85" s="229"/>
      <c r="S85" s="230"/>
      <c r="T85" s="4"/>
      <c r="V85" s="65" t="str">
        <f>IF(ISNUMBER(SEARCH("*other*",O85)),"1","")</f>
        <v/>
      </c>
    </row>
    <row r="86" spans="1:22" ht="30" customHeight="1" x14ac:dyDescent="0.35">
      <c r="A86" s="4"/>
      <c r="B86" s="188" t="s">
        <v>1656</v>
      </c>
      <c r="C86" s="184"/>
      <c r="D86" s="184"/>
      <c r="E86" s="184"/>
      <c r="F86" s="184"/>
      <c r="G86" s="184"/>
      <c r="H86" s="184"/>
      <c r="I86" s="184"/>
      <c r="J86" s="184"/>
      <c r="K86" s="184"/>
      <c r="L86" s="184"/>
      <c r="M86" s="184"/>
      <c r="N86" s="184"/>
      <c r="O86" s="224"/>
      <c r="P86" s="225"/>
      <c r="Q86" s="225"/>
      <c r="R86" s="225"/>
      <c r="S86" s="226"/>
      <c r="T86" s="4"/>
    </row>
    <row r="87" spans="1:22" ht="20.149999999999999" customHeight="1" x14ac:dyDescent="0.35">
      <c r="A87" s="4"/>
      <c r="B87" s="227" t="s">
        <v>1643</v>
      </c>
      <c r="C87" s="227"/>
      <c r="D87" s="227"/>
      <c r="E87" s="227"/>
      <c r="F87" s="227"/>
      <c r="G87" s="227"/>
      <c r="H87" s="227"/>
      <c r="I87" s="227"/>
      <c r="J87" s="227"/>
      <c r="K87" s="227"/>
      <c r="L87" s="227"/>
      <c r="M87" s="227"/>
      <c r="N87" s="227"/>
      <c r="O87" s="228" t="s">
        <v>100</v>
      </c>
      <c r="P87" s="229"/>
      <c r="Q87" s="229"/>
      <c r="R87" s="229"/>
      <c r="S87" s="230"/>
      <c r="T87" s="4"/>
    </row>
    <row r="88" spans="1:22" ht="45" customHeight="1" x14ac:dyDescent="0.35">
      <c r="A88" s="4"/>
      <c r="B88" s="227" t="s">
        <v>1644</v>
      </c>
      <c r="C88" s="227"/>
      <c r="D88" s="227"/>
      <c r="E88" s="227"/>
      <c r="F88" s="227"/>
      <c r="G88" s="227"/>
      <c r="H88" s="227"/>
      <c r="I88" s="227"/>
      <c r="J88" s="227"/>
      <c r="K88" s="227"/>
      <c r="L88" s="227"/>
      <c r="M88" s="227"/>
      <c r="N88" s="227"/>
      <c r="O88" s="228" t="s">
        <v>100</v>
      </c>
      <c r="P88" s="229"/>
      <c r="Q88" s="229"/>
      <c r="R88" s="229"/>
      <c r="S88" s="230"/>
      <c r="T88" s="4"/>
      <c r="V88" s="65" t="str">
        <f>IF(ISNUMBER(SEARCH("*other*",O88)),"1","")</f>
        <v/>
      </c>
    </row>
    <row r="89" spans="1:22" ht="30" customHeight="1" x14ac:dyDescent="0.35">
      <c r="A89" s="4"/>
      <c r="B89" s="188" t="s">
        <v>1656</v>
      </c>
      <c r="C89" s="190"/>
      <c r="D89" s="190"/>
      <c r="E89" s="190"/>
      <c r="F89" s="190"/>
      <c r="G89" s="190"/>
      <c r="H89" s="190"/>
      <c r="I89" s="190"/>
      <c r="J89" s="190"/>
      <c r="K89" s="190"/>
      <c r="L89" s="190"/>
      <c r="M89" s="190"/>
      <c r="N89" s="190"/>
      <c r="O89" s="224"/>
      <c r="P89" s="225"/>
      <c r="Q89" s="225"/>
      <c r="R89" s="225"/>
      <c r="S89" s="226"/>
      <c r="T89" s="4"/>
    </row>
    <row r="90" spans="1:22" x14ac:dyDescent="0.35">
      <c r="A90" s="4"/>
      <c r="B90" s="6"/>
      <c r="C90" s="4"/>
      <c r="D90" s="4"/>
      <c r="E90" s="4"/>
      <c r="F90" s="4"/>
      <c r="G90" s="4"/>
      <c r="H90" s="4"/>
      <c r="I90" s="7"/>
      <c r="J90" s="7"/>
      <c r="K90" s="7"/>
      <c r="L90" s="7"/>
      <c r="M90" s="7"/>
      <c r="N90" s="7"/>
      <c r="O90" s="7"/>
      <c r="P90" s="7"/>
      <c r="Q90" s="7"/>
      <c r="R90" s="7"/>
      <c r="S90" s="7"/>
      <c r="T90" s="4"/>
    </row>
  </sheetData>
  <sheetProtection algorithmName="SHA-512" hashValue="rmDW6INydr2sAND7Lqa3ohGtXP4KXON0WRJlsEW2MceOEPORcBD67Xm5HV9smYJej92qrkB4UNREFqE/MSCF/w==" saltValue="xUcoogdXWHulMCBxjIIQ1Q==" spinCount="100000" sheet="1"/>
  <mergeCells count="78">
    <mergeCell ref="I21:O21"/>
    <mergeCell ref="K30:O30"/>
    <mergeCell ref="K31:O31"/>
    <mergeCell ref="K32:O32"/>
    <mergeCell ref="Q52:S52"/>
    <mergeCell ref="B52:P52"/>
    <mergeCell ref="Q72:S72"/>
    <mergeCell ref="B53:O53"/>
    <mergeCell ref="C55:O55"/>
    <mergeCell ref="P55:S55"/>
    <mergeCell ref="B58:S58"/>
    <mergeCell ref="C56:J56"/>
    <mergeCell ref="M56:S56"/>
    <mergeCell ref="G17:H17"/>
    <mergeCell ref="B85:N85"/>
    <mergeCell ref="B87:N87"/>
    <mergeCell ref="B82:N82"/>
    <mergeCell ref="O82:S82"/>
    <mergeCell ref="O80:S80"/>
    <mergeCell ref="O83:S83"/>
    <mergeCell ref="O84:S84"/>
    <mergeCell ref="O81:S81"/>
    <mergeCell ref="O77:S77"/>
    <mergeCell ref="O78:S78"/>
    <mergeCell ref="O79:S79"/>
    <mergeCell ref="I69:S69"/>
    <mergeCell ref="K33:O33"/>
    <mergeCell ref="B37:S38"/>
    <mergeCell ref="A2:P2"/>
    <mergeCell ref="P30:S30"/>
    <mergeCell ref="P31:S31"/>
    <mergeCell ref="B26:S26"/>
    <mergeCell ref="B27:S27"/>
    <mergeCell ref="P29:S29"/>
    <mergeCell ref="G14:H14"/>
    <mergeCell ref="I20:O20"/>
    <mergeCell ref="P20:R20"/>
    <mergeCell ref="P21:R21"/>
    <mergeCell ref="P16:S16"/>
    <mergeCell ref="P23:S23"/>
    <mergeCell ref="B35:S35"/>
    <mergeCell ref="B40:S40"/>
    <mergeCell ref="B46:S46"/>
    <mergeCell ref="B47:S50"/>
    <mergeCell ref="P18:S18"/>
    <mergeCell ref="I19:O19"/>
    <mergeCell ref="P12:S12"/>
    <mergeCell ref="P13:S13"/>
    <mergeCell ref="P15:S15"/>
    <mergeCell ref="I12:O12"/>
    <mergeCell ref="I13:O13"/>
    <mergeCell ref="I15:O15"/>
    <mergeCell ref="I16:O16"/>
    <mergeCell ref="I18:O18"/>
    <mergeCell ref="I10:O10"/>
    <mergeCell ref="P10:S10"/>
    <mergeCell ref="P11:S11"/>
    <mergeCell ref="A3:T3"/>
    <mergeCell ref="B7:S7"/>
    <mergeCell ref="B8:S8"/>
    <mergeCell ref="A5:E5"/>
    <mergeCell ref="I11:O11"/>
    <mergeCell ref="O89:S89"/>
    <mergeCell ref="P24:S24"/>
    <mergeCell ref="B88:N88"/>
    <mergeCell ref="O85:S85"/>
    <mergeCell ref="O87:S87"/>
    <mergeCell ref="O88:S88"/>
    <mergeCell ref="O86:S86"/>
    <mergeCell ref="P32:S32"/>
    <mergeCell ref="B61:S61"/>
    <mergeCell ref="B59:S59"/>
    <mergeCell ref="B62:F62"/>
    <mergeCell ref="Q71:S71"/>
    <mergeCell ref="O73:S73"/>
    <mergeCell ref="O74:S74"/>
    <mergeCell ref="I68:M68"/>
    <mergeCell ref="B81:N81"/>
  </mergeCells>
  <conditionalFormatting sqref="A3">
    <cfRule type="containsText" dxfId="54" priority="26" operator="containsText" text="January 00 1900">
      <formula>NOT(ISERROR(SEARCH("January 00 1900",A3)))</formula>
    </cfRule>
    <cfRule type="cellIs" dxfId="53" priority="27" operator="equal">
      <formula>0</formula>
    </cfRule>
  </conditionalFormatting>
  <conditionalFormatting sqref="A50:A57">
    <cfRule type="containsText" dxfId="52" priority="23" operator="containsText" text="January 00 1900">
      <formula>NOT(ISERROR(SEARCH("January 00 1900",A50)))</formula>
    </cfRule>
  </conditionalFormatting>
  <conditionalFormatting sqref="B80">
    <cfRule type="expression" dxfId="51" priority="22">
      <formula>$V$79="1"</formula>
    </cfRule>
  </conditionalFormatting>
  <conditionalFormatting sqref="B84">
    <cfRule type="expression" dxfId="50" priority="19">
      <formula>$V$83="1"</formula>
    </cfRule>
  </conditionalFormatting>
  <conditionalFormatting sqref="O80:S80">
    <cfRule type="expression" dxfId="49" priority="20">
      <formula>$V$79&lt;&gt;"1"</formula>
    </cfRule>
  </conditionalFormatting>
  <conditionalFormatting sqref="O84:S84">
    <cfRule type="expression" dxfId="48" priority="18">
      <formula>$V$83&lt;&gt;"1"</formula>
    </cfRule>
  </conditionalFormatting>
  <conditionalFormatting sqref="B86">
    <cfRule type="expression" dxfId="47" priority="15">
      <formula>$V$85="1"</formula>
    </cfRule>
  </conditionalFormatting>
  <conditionalFormatting sqref="O86:S86">
    <cfRule type="expression" dxfId="46" priority="11">
      <formula>$V$85&lt;&gt;"1"</formula>
    </cfRule>
  </conditionalFormatting>
  <conditionalFormatting sqref="B89">
    <cfRule type="expression" dxfId="45" priority="10">
      <formula>$V$88="1"</formula>
    </cfRule>
  </conditionalFormatting>
  <conditionalFormatting sqref="O89:S89">
    <cfRule type="expression" dxfId="44" priority="7">
      <formula>$V$88&lt;&gt;"1"</formula>
    </cfRule>
  </conditionalFormatting>
  <conditionalFormatting sqref="B24">
    <cfRule type="expression" dxfId="43" priority="6">
      <formula>$V$23="1"</formula>
    </cfRule>
  </conditionalFormatting>
  <conditionalFormatting sqref="P24:S24">
    <cfRule type="expression" dxfId="42" priority="5">
      <formula>$V$23&lt;&gt;"1"</formula>
    </cfRule>
  </conditionalFormatting>
  <conditionalFormatting sqref="B47:S51 B55 T52">
    <cfRule type="expression" dxfId="41" priority="4">
      <formula>$V$47=1</formula>
    </cfRule>
  </conditionalFormatting>
  <conditionalFormatting sqref="I14:S14 G14 I17 G17">
    <cfRule type="expression" dxfId="40" priority="33">
      <formula>($G14=0)</formula>
    </cfRule>
  </conditionalFormatting>
  <conditionalFormatting sqref="B53:O53">
    <cfRule type="expression" dxfId="39" priority="3">
      <formula>$W$52=1</formula>
    </cfRule>
  </conditionalFormatting>
  <conditionalFormatting sqref="C55:O55">
    <cfRule type="expression" dxfId="38" priority="2">
      <formula>$W$52=1</formula>
    </cfRule>
  </conditionalFormatting>
  <conditionalFormatting sqref="C56:J56">
    <cfRule type="expression" dxfId="37" priority="1">
      <formula>$W$52=1</formula>
    </cfRule>
  </conditionalFormatting>
  <dataValidations count="4">
    <dataValidation type="decimal" operator="greaterThanOrEqual" allowBlank="1" showInputMessage="1" showErrorMessage="1" sqref="I18:O18 K30:K32">
      <formula1>-500</formula1>
    </dataValidation>
    <dataValidation type="decimal" operator="greaterThan" allowBlank="1" showInputMessage="1" showErrorMessage="1" sqref="J14:O14 I11:O11 J17:O17">
      <formula1>0</formula1>
    </dataValidation>
    <dataValidation type="decimal" operator="greaterThanOrEqual" allowBlank="1" showInputMessage="1" showErrorMessage="1" sqref="I12:O13 I15:O16">
      <formula1>0</formula1>
    </dataValidation>
    <dataValidation type="decimal" allowBlank="1" showInputMessage="1" showErrorMessage="1" sqref="P55:S55">
      <formula1>0</formula1>
      <formula2>100000</formula2>
    </dataValidation>
  </dataValidations>
  <hyperlinks>
    <hyperlink ref="A5" r:id="rId1"/>
  </hyperlinks>
  <printOptions horizontalCentered="1"/>
  <pageMargins left="0.25" right="0.25" top="0.5" bottom="0.25" header="0.3" footer="0.3"/>
  <pageSetup orientation="portrait" r:id="rId2"/>
  <rowBreaks count="1" manualBreakCount="1">
    <brk id="55" max="19" man="1"/>
  </rowBreaks>
  <drawing r:id="rId3"/>
  <legacyDrawing r:id="rId4"/>
  <oleObjects>
    <mc:AlternateContent xmlns:mc="http://schemas.openxmlformats.org/markup-compatibility/2006">
      <mc:Choice Requires="x14">
        <oleObject progId="Document" dvAspect="DVASPECT_ICON" shapeId="30728" r:id="rId5">
          <objectPr defaultSize="0" r:id="rId6">
            <anchor moveWithCells="1">
              <from>
                <xdr:col>8</xdr:col>
                <xdr:colOff>201386</xdr:colOff>
                <xdr:row>40</xdr:row>
                <xdr:rowOff>21771</xdr:rowOff>
              </from>
              <to>
                <xdr:col>11</xdr:col>
                <xdr:colOff>59871</xdr:colOff>
                <xdr:row>44</xdr:row>
                <xdr:rowOff>76200</xdr:rowOff>
              </to>
            </anchor>
          </objectPr>
        </oleObject>
      </mc:Choice>
      <mc:Fallback>
        <oleObject progId="Document" dvAspect="DVASPECT_ICON" shapeId="30728" r:id="rId5"/>
      </mc:Fallback>
    </mc:AlternateContent>
  </oleObjects>
  <extLst>
    <ext xmlns:x14="http://schemas.microsoft.com/office/spreadsheetml/2009/9/main" uri="{78C0D931-6437-407d-A8EE-F0AAD7539E65}">
      <x14:conditionalFormattings>
        <x14:conditionalFormatting xmlns:xm="http://schemas.microsoft.com/office/excel/2006/main">
          <x14:cfRule type="containsText" priority="25" operator="containsText" id="{AF584E54-E3A9-485F-A022-B83C2B353434}">
            <xm:f>NOT(ISERROR(SEARCH(", , ",A3)))</xm:f>
            <xm:f>", , "</xm:f>
            <x14:dxf>
              <font>
                <color theme="5"/>
              </font>
              <fill>
                <patternFill>
                  <bgColor theme="5"/>
                </patternFill>
              </fill>
            </x14:dxf>
          </x14:cfRule>
          <xm:sqref>A3</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Dropdowns!$B$99:$B$101</xm:f>
          </x14:formula1>
          <xm:sqref>B62:F62</xm:sqref>
        </x14:dataValidation>
        <x14:dataValidation type="list" allowBlank="1" showInputMessage="1" showErrorMessage="1">
          <x14:formula1>
            <xm:f>Dropdowns!$B$99:$B$101</xm:f>
          </x14:formula1>
          <xm:sqref>O87:S87 K33:O33 P23:S23 Q52</xm:sqref>
        </x14:dataValidation>
        <x14:dataValidation type="list" allowBlank="1" showInputMessage="1" showErrorMessage="1">
          <x14:formula1>
            <xm:f>Dropdowns!$B$48:$B$52</xm:f>
          </x14:formula1>
          <xm:sqref>P11:S11</xm:sqref>
        </x14:dataValidation>
        <x14:dataValidation type="list" allowBlank="1" showInputMessage="1" showErrorMessage="1">
          <x14:formula1>
            <xm:f>Dropdowns!$B$86:$B$89</xm:f>
          </x14:formula1>
          <xm:sqref>P32:S32</xm:sqref>
        </x14:dataValidation>
        <x14:dataValidation type="list" allowBlank="1" showInputMessage="1" showErrorMessage="1">
          <x14:formula1>
            <xm:f>Dropdowns!$B$56:$B$58</xm:f>
          </x14:formula1>
          <xm:sqref>I19:O19</xm:sqref>
        </x14:dataValidation>
        <x14:dataValidation type="list" allowBlank="1" showInputMessage="1" showErrorMessage="1">
          <x14:formula1>
            <xm:f>Dropdowns!$B$93:$B$95</xm:f>
          </x14:formula1>
          <xm:sqref>P18:S18 P30:S31</xm:sqref>
        </x14:dataValidation>
        <x14:dataValidation type="list" allowBlank="1" showInputMessage="1" showErrorMessage="1">
          <x14:formula1>
            <xm:f>Dropdowns!$B$116:$B$119</xm:f>
          </x14:formula1>
          <xm:sqref>O81:S81</xm:sqref>
        </x14:dataValidation>
        <x14:dataValidation type="list" allowBlank="1" showInputMessage="1" showErrorMessage="1">
          <x14:formula1>
            <xm:f>Dropdowns!$B$132:$B$135</xm:f>
          </x14:formula1>
          <xm:sqref>O82:S82</xm:sqref>
        </x14:dataValidation>
        <x14:dataValidation type="list" allowBlank="1" showInputMessage="1" showErrorMessage="1">
          <x14:formula1>
            <xm:f>Dropdowns!$B$105:$B$112</xm:f>
          </x14:formula1>
          <xm:sqref>O79:S79</xm:sqref>
        </x14:dataValidation>
        <x14:dataValidation type="list" allowBlank="1" showInputMessage="1" showErrorMessage="1">
          <x14:formula1>
            <xm:f>Dropdowns!$B$161:$B$170</xm:f>
          </x14:formula1>
          <xm:sqref>O85:S85</xm:sqref>
        </x14:dataValidation>
        <x14:dataValidation type="list" allowBlank="1" showInputMessage="1" showErrorMessage="1">
          <x14:formula1>
            <xm:f>Dropdowns!$B$174:$B$180</xm:f>
          </x14:formula1>
          <xm:sqref>O88:S88</xm:sqref>
        </x14:dataValidation>
        <x14:dataValidation type="list" allowBlank="1" showInputMessage="1" showErrorMessage="1">
          <x14:formula1>
            <xm:f>Dropdowns!$B$68:$B$75</xm:f>
          </x14:formula1>
          <xm:sqref>I20:O20</xm:sqref>
        </x14:dataValidation>
        <x14:dataValidation type="list" allowBlank="1" showInputMessage="1" showErrorMessage="1">
          <x14:formula1>
            <xm:f>Dropdowns!$B$139:$B$157</xm:f>
          </x14:formula1>
          <xm:sqref>O83:S83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T93"/>
  <sheetViews>
    <sheetView topLeftCell="A22" zoomScaleNormal="100" workbookViewId="0">
      <selection activeCell="E29" sqref="A29:E29"/>
    </sheetView>
  </sheetViews>
  <sheetFormatPr defaultColWidth="4.640625" defaultRowHeight="14.15" x14ac:dyDescent="0.35"/>
  <cols>
    <col min="1" max="1" width="21.7109375" style="51" bestFit="1" customWidth="1"/>
    <col min="2" max="2" width="18.35546875" style="51" bestFit="1" customWidth="1"/>
    <col min="3" max="3" width="21.35546875" style="51" bestFit="1" customWidth="1"/>
    <col min="4" max="4" width="24" style="51" bestFit="1" customWidth="1"/>
    <col min="5" max="5" width="18.5" style="51" bestFit="1" customWidth="1"/>
    <col min="6" max="6" width="139.2109375" style="51" customWidth="1"/>
    <col min="7" max="7" width="7.35546875" style="51" hidden="1" customWidth="1"/>
    <col min="8" max="8" width="9.2109375" style="51" hidden="1" customWidth="1"/>
    <col min="9" max="9" width="5.85546875" style="51" hidden="1" customWidth="1"/>
    <col min="10" max="10" width="7.7109375" style="51" hidden="1" customWidth="1"/>
    <col min="11" max="11" width="6.640625" style="51" hidden="1" customWidth="1"/>
    <col min="12" max="12" width="8.5" style="51" hidden="1" customWidth="1"/>
    <col min="13" max="13" width="4.640625" style="51" hidden="1" customWidth="1"/>
    <col min="14" max="14" width="13" style="51" hidden="1" customWidth="1"/>
    <col min="15" max="15" width="8.5" style="51" hidden="1" customWidth="1"/>
    <col min="16" max="16" width="8.35546875" style="51" hidden="1" customWidth="1"/>
    <col min="17" max="17" width="9.2109375" style="51" hidden="1" customWidth="1"/>
    <col min="18" max="16384" width="4.640625" style="51"/>
  </cols>
  <sheetData>
    <row r="1" spans="1:20" ht="7" customHeight="1" x14ac:dyDescent="0.5">
      <c r="A1" s="155"/>
      <c r="B1" s="155"/>
      <c r="C1" s="155"/>
      <c r="D1" s="155"/>
      <c r="E1" s="158"/>
      <c r="F1" s="66"/>
      <c r="G1" s="66"/>
      <c r="H1" s="66"/>
      <c r="I1" s="66"/>
      <c r="J1" s="66"/>
      <c r="K1" s="66"/>
      <c r="L1" s="66"/>
      <c r="M1" s="66"/>
      <c r="N1" s="66"/>
      <c r="O1" s="66"/>
      <c r="P1" s="66"/>
      <c r="Q1" s="66"/>
      <c r="R1" s="66"/>
      <c r="S1" s="66"/>
      <c r="T1" s="66"/>
    </row>
    <row r="2" spans="1:20" s="77" customFormat="1" ht="30" customHeight="1" x14ac:dyDescent="0.5">
      <c r="A2" s="296" t="s">
        <v>208</v>
      </c>
      <c r="B2" s="296"/>
      <c r="C2" s="296"/>
      <c r="D2" s="296"/>
      <c r="E2" s="158"/>
      <c r="F2" s="85"/>
      <c r="G2" s="85"/>
      <c r="H2" s="85"/>
      <c r="I2" s="85"/>
      <c r="J2" s="85"/>
      <c r="K2" s="85"/>
      <c r="L2" s="85"/>
      <c r="M2" s="85"/>
      <c r="N2" s="85"/>
      <c r="O2" s="85"/>
      <c r="P2" s="85"/>
      <c r="Q2" s="85"/>
      <c r="R2" s="85"/>
      <c r="S2" s="85"/>
      <c r="T2" s="85"/>
    </row>
    <row r="3" spans="1:20" x14ac:dyDescent="0.35">
      <c r="A3" s="250" t="str">
        <f>' A - Contact Info'!A3</f>
        <v>818621 Brown Tint, ABC Company, April 01 2021</v>
      </c>
      <c r="B3" s="250"/>
      <c r="C3" s="250"/>
      <c r="D3" s="250"/>
      <c r="E3" s="250"/>
    </row>
    <row r="4" spans="1:20" ht="7" customHeight="1" x14ac:dyDescent="0.35">
      <c r="A4" s="4"/>
      <c r="B4" s="11"/>
      <c r="C4" s="11"/>
      <c r="D4" s="11"/>
      <c r="E4" s="11"/>
    </row>
    <row r="5" spans="1:20" ht="17.149999999999999" customHeight="1" x14ac:dyDescent="0.4">
      <c r="A5" s="193" t="s">
        <v>211</v>
      </c>
      <c r="B5" s="11"/>
      <c r="C5" s="11"/>
      <c r="D5" s="11"/>
      <c r="E5" s="11"/>
    </row>
    <row r="6" spans="1:20" ht="7" customHeight="1" x14ac:dyDescent="0.35">
      <c r="A6" s="4"/>
      <c r="B6" s="11"/>
      <c r="C6" s="11"/>
      <c r="D6" s="11"/>
      <c r="E6" s="11"/>
    </row>
    <row r="7" spans="1:20" ht="129.75" customHeight="1" x14ac:dyDescent="0.35">
      <c r="A7" s="234" t="s">
        <v>205</v>
      </c>
      <c r="B7" s="234"/>
      <c r="C7" s="234"/>
      <c r="D7" s="234"/>
      <c r="E7" s="234"/>
    </row>
    <row r="8" spans="1:20" ht="7" customHeight="1" x14ac:dyDescent="0.35">
      <c r="A8" s="103"/>
      <c r="B8" s="103"/>
      <c r="C8" s="103"/>
      <c r="D8" s="103"/>
      <c r="E8" s="103"/>
    </row>
    <row r="9" spans="1:20" ht="48" customHeight="1" x14ac:dyDescent="0.35">
      <c r="A9" s="294" t="s">
        <v>206</v>
      </c>
      <c r="B9" s="294"/>
      <c r="C9" s="294"/>
      <c r="D9" s="294"/>
      <c r="E9" s="294"/>
    </row>
    <row r="10" spans="1:20" ht="17.149999999999999" customHeight="1" x14ac:dyDescent="0.35">
      <c r="A10" s="295" t="s">
        <v>193</v>
      </c>
      <c r="B10" s="295"/>
      <c r="C10" s="291" t="s">
        <v>191</v>
      </c>
      <c r="D10" s="291"/>
      <c r="E10" s="291"/>
    </row>
    <row r="11" spans="1:20" ht="17.149999999999999" customHeight="1" x14ac:dyDescent="0.35">
      <c r="A11" s="295" t="s">
        <v>194</v>
      </c>
      <c r="B11" s="295"/>
      <c r="C11" s="291" t="s">
        <v>192</v>
      </c>
      <c r="D11" s="291"/>
      <c r="E11" s="291"/>
    </row>
    <row r="12" spans="1:20" ht="17.149999999999999" customHeight="1" x14ac:dyDescent="0.35">
      <c r="A12" s="295" t="s">
        <v>195</v>
      </c>
      <c r="B12" s="295"/>
      <c r="C12" s="202" t="s">
        <v>199</v>
      </c>
      <c r="D12" s="202"/>
      <c r="E12" s="202"/>
    </row>
    <row r="13" spans="1:20" ht="17.149999999999999" customHeight="1" x14ac:dyDescent="0.35">
      <c r="A13" s="295" t="s">
        <v>196</v>
      </c>
      <c r="B13" s="295"/>
      <c r="C13" s="202" t="s">
        <v>200</v>
      </c>
      <c r="D13" s="202"/>
      <c r="E13" s="202"/>
    </row>
    <row r="14" spans="1:20" ht="17.149999999999999" customHeight="1" x14ac:dyDescent="0.35">
      <c r="A14" s="295" t="s">
        <v>197</v>
      </c>
      <c r="B14" s="295"/>
      <c r="C14" s="202" t="s">
        <v>201</v>
      </c>
      <c r="D14" s="202"/>
      <c r="E14" s="202"/>
    </row>
    <row r="15" spans="1:20" ht="17.149999999999999" customHeight="1" x14ac:dyDescent="0.35">
      <c r="A15" s="295" t="s">
        <v>198</v>
      </c>
      <c r="B15" s="295"/>
      <c r="C15" s="291" t="s">
        <v>1691</v>
      </c>
      <c r="D15" s="291"/>
      <c r="E15" s="291"/>
    </row>
    <row r="16" spans="1:20" ht="17.149999999999999" customHeight="1" x14ac:dyDescent="0.35">
      <c r="A16" s="295" t="s">
        <v>1692</v>
      </c>
      <c r="B16" s="295"/>
      <c r="C16" s="4"/>
      <c r="D16" s="4"/>
      <c r="E16" s="4"/>
    </row>
    <row r="17" spans="1:17" ht="17.149999999999999" customHeight="1" x14ac:dyDescent="0.35">
      <c r="A17" s="71"/>
      <c r="B17" s="71"/>
      <c r="C17" s="71"/>
      <c r="D17" s="71"/>
      <c r="E17" s="71"/>
    </row>
    <row r="18" spans="1:17" ht="17.149999999999999" customHeight="1" x14ac:dyDescent="0.4">
      <c r="A18" s="251" t="s">
        <v>120</v>
      </c>
      <c r="B18" s="251"/>
      <c r="C18" s="251"/>
      <c r="D18" s="251"/>
      <c r="E18" s="251"/>
    </row>
    <row r="19" spans="1:17" ht="7" customHeight="1" x14ac:dyDescent="0.35">
      <c r="A19" s="293"/>
      <c r="B19" s="293"/>
      <c r="C19" s="293"/>
      <c r="D19" s="293"/>
      <c r="E19" s="293"/>
    </row>
    <row r="20" spans="1:17" ht="17.149999999999999" customHeight="1" x14ac:dyDescent="0.35">
      <c r="A20" s="4"/>
      <c r="B20" s="11"/>
      <c r="C20" s="11"/>
      <c r="D20" s="11"/>
      <c r="E20" s="18">
        <f>SUBTOTAL(109,Table32[Weight Percentage (no ranges)])</f>
        <v>100.00000000000003</v>
      </c>
      <c r="F20" s="90" t="str">
        <f>IF(Table32[[#Totals],[Weight Percentage (no ranges)]]&lt;&gt;100,"Composition does not total 100%","")</f>
        <v/>
      </c>
      <c r="N20" s="172" t="s">
        <v>1573</v>
      </c>
    </row>
    <row r="21" spans="1:17" ht="7" customHeight="1" x14ac:dyDescent="0.35">
      <c r="A21" s="4"/>
      <c r="B21" s="11"/>
      <c r="C21" s="11"/>
      <c r="D21" s="11"/>
      <c r="E21" s="18"/>
      <c r="F21" s="89"/>
    </row>
    <row r="22" spans="1:17" s="67" customFormat="1" ht="23.15" x14ac:dyDescent="0.35">
      <c r="A22" s="99" t="s">
        <v>31</v>
      </c>
      <c r="B22" s="100" t="s">
        <v>32</v>
      </c>
      <c r="C22" s="99" t="s">
        <v>33</v>
      </c>
      <c r="D22" s="99" t="s">
        <v>34</v>
      </c>
      <c r="E22" s="101" t="s">
        <v>104</v>
      </c>
      <c r="F22" s="89"/>
      <c r="N22" s="53" t="s">
        <v>1574</v>
      </c>
      <c r="O22" s="53" t="s">
        <v>1575</v>
      </c>
      <c r="P22" s="53" t="s">
        <v>1576</v>
      </c>
      <c r="Q22" s="53" t="s">
        <v>1577</v>
      </c>
    </row>
    <row r="23" spans="1:17" s="77" customFormat="1" ht="28.3" x14ac:dyDescent="0.35">
      <c r="A23" s="385" t="s">
        <v>1929</v>
      </c>
      <c r="B23" s="383" t="s">
        <v>1922</v>
      </c>
      <c r="C23" s="386">
        <v>41.032499999999999</v>
      </c>
      <c r="D23" s="151" t="s">
        <v>71</v>
      </c>
      <c r="E23" s="151" t="s">
        <v>69</v>
      </c>
      <c r="F23" s="91" t="e">
        <f>VLOOKUP(TRIM(Table32[[#This Row],[CAS Number (CAS)]]),CASwAddlQuestions,3,FALSE)</f>
        <v>#N/A</v>
      </c>
      <c r="G23" s="104" t="str">
        <f>IF(ISNUMBER(SEARCH("*pigment*",$D23)),"pigment","")</f>
        <v/>
      </c>
      <c r="H23" s="104" t="str">
        <f>IF(G23="pigment",Table32[[#This Row],[Weight Percentage (no ranges)]],"")</f>
        <v/>
      </c>
      <c r="I23" s="104" t="str">
        <f>IF(ISNUMBER(SEARCH("*binder*",$D23)),"binder","")</f>
        <v/>
      </c>
      <c r="J23" s="104" t="str">
        <f>IF(I23="binder",Table32[[#This Row],[Weight Percentage (no ranges)]],"")</f>
        <v/>
      </c>
      <c r="K23" s="104" t="str">
        <f>IF(ISNUMBER(SEARCH("*solvent*",$D23)),"solvent","")</f>
        <v>solvent</v>
      </c>
      <c r="L23" s="92">
        <f>IF(K23="solvent",Table32[[#This Row],[Weight Percentage (no ranges)]],"")</f>
        <v>41.032499999999999</v>
      </c>
      <c r="M23" s="94" t="str">
        <f t="shared" ref="M23:M76" si="0">IF(ISNUMBER(SEARCH("*please*",$F23)),"1","")</f>
        <v/>
      </c>
      <c r="N23" s="77" t="e">
        <f>VLOOKUP(Table32[[#This Row],[CAS Number (CAS)]],RSLtbl,1,FALSE)</f>
        <v>#N/A</v>
      </c>
      <c r="O23" s="77">
        <f>IF(ISERROR(Table22[[#This Row],[lookup CAS]]),0,1)</f>
        <v>0</v>
      </c>
      <c r="P23" s="77">
        <f>IF(Table32[[#This Row],[Weight Percentage (no ranges)]]&lt;0.1,0,1)</f>
        <v>1</v>
      </c>
      <c r="Q23" s="173">
        <f>Table22[[#This Row],[is RSL]]+Table22[[#This Row],[is &gt;0.1]]</f>
        <v>1</v>
      </c>
    </row>
    <row r="24" spans="1:17" s="77" customFormat="1" ht="16" customHeight="1" x14ac:dyDescent="0.35">
      <c r="A24" s="385" t="s">
        <v>1930</v>
      </c>
      <c r="B24" s="383" t="s">
        <v>1923</v>
      </c>
      <c r="C24" s="386">
        <v>24.9</v>
      </c>
      <c r="D24" s="151" t="s">
        <v>72</v>
      </c>
      <c r="E24" s="388" t="s">
        <v>69</v>
      </c>
      <c r="F24" s="93" t="e">
        <f>VLOOKUP(TRIM(Table32[[#This Row],[CAS Number (CAS)]]),CASwAddlQuestions,3,FALSE)</f>
        <v>#N/A</v>
      </c>
      <c r="G24" s="104" t="str">
        <f t="shared" ref="G24:G31" si="1">IF(ISNUMBER(SEARCH("*pigment*",$D24)),"pigment","")</f>
        <v/>
      </c>
      <c r="H24" s="104" t="str">
        <f>IF(G24="pigment",Table32[[#This Row],[Weight Percentage (no ranges)]],"")</f>
        <v/>
      </c>
      <c r="I24" s="104" t="str">
        <f t="shared" ref="I24:I31" si="2">IF(ISNUMBER(SEARCH("*binder*",$D24)),"binder","")</f>
        <v>binder</v>
      </c>
      <c r="J24" s="104">
        <f>IF(I24="binder",Table32[[#This Row],[Weight Percentage (no ranges)]],"")</f>
        <v>24.9</v>
      </c>
      <c r="K24" s="104" t="str">
        <f t="shared" ref="K24:K31" si="3">IF(ISNUMBER(SEARCH("*solvent*",$D24)),"solvent","")</f>
        <v/>
      </c>
      <c r="L24" s="92" t="str">
        <f>IF(K24="solvent",Table32[[#This Row],[Weight Percentage (no ranges)]],"")</f>
        <v/>
      </c>
      <c r="M24" s="94" t="str">
        <f t="shared" si="0"/>
        <v/>
      </c>
      <c r="N24" s="77" t="e">
        <f>VLOOKUP(Table32[[#This Row],[CAS Number (CAS)]],RSLtbl,1,FALSE)</f>
        <v>#N/A</v>
      </c>
      <c r="O24" s="77">
        <f>IF(ISERROR(Table22[[#This Row],[lookup CAS]]),0,1)</f>
        <v>0</v>
      </c>
      <c r="P24" s="77">
        <f>IF(Table32[[#This Row],[Weight Percentage (no ranges)]]&lt;0.1,0,1)</f>
        <v>1</v>
      </c>
      <c r="Q24" s="173">
        <f>Table22[[#This Row],[is RSL]]+Table22[[#This Row],[is &gt;0.1]]</f>
        <v>1</v>
      </c>
    </row>
    <row r="25" spans="1:17" s="77" customFormat="1" ht="28.3" x14ac:dyDescent="0.35">
      <c r="A25" s="385" t="s">
        <v>1931</v>
      </c>
      <c r="B25" s="383" t="s">
        <v>1924</v>
      </c>
      <c r="C25" s="386">
        <v>4.9000000000000004</v>
      </c>
      <c r="D25" s="151" t="s">
        <v>70</v>
      </c>
      <c r="E25" s="388" t="s">
        <v>69</v>
      </c>
      <c r="F25" s="91" t="e">
        <f>VLOOKUP(TRIM(Table32[[#This Row],[CAS Number (CAS)]]),CASwAddlQuestions,3,FALSE)</f>
        <v>#N/A</v>
      </c>
      <c r="G25" s="104" t="str">
        <f t="shared" si="1"/>
        <v>pigment</v>
      </c>
      <c r="H25" s="104">
        <f>IF(G25="pigment",Table32[[#This Row],[Weight Percentage (no ranges)]],"")</f>
        <v>4.9000000000000004</v>
      </c>
      <c r="I25" s="104" t="str">
        <f t="shared" si="2"/>
        <v/>
      </c>
      <c r="J25" s="104" t="str">
        <f>IF(I25="binder",Table32[[#This Row],[Weight Percentage (no ranges)]],"")</f>
        <v/>
      </c>
      <c r="K25" s="104" t="str">
        <f t="shared" si="3"/>
        <v/>
      </c>
      <c r="L25" s="92" t="str">
        <f>IF(K25="solvent",Table32[[#This Row],[Weight Percentage (no ranges)]],"")</f>
        <v/>
      </c>
      <c r="M25" s="94" t="str">
        <f t="shared" si="0"/>
        <v/>
      </c>
      <c r="N25" s="77" t="e">
        <f>VLOOKUP(Table32[[#This Row],[CAS Number (CAS)]],RSLtbl,1,FALSE)</f>
        <v>#N/A</v>
      </c>
      <c r="O25" s="77">
        <f>IF(ISERROR(Table22[[#This Row],[lookup CAS]]),0,1)</f>
        <v>0</v>
      </c>
      <c r="P25" s="77">
        <f>IF(Table32[[#This Row],[Weight Percentage (no ranges)]]&lt;0.1,0,1)</f>
        <v>1</v>
      </c>
      <c r="Q25" s="173">
        <f>Table22[[#This Row],[is RSL]]+Table22[[#This Row],[is &gt;0.1]]</f>
        <v>1</v>
      </c>
    </row>
    <row r="26" spans="1:17" s="77" customFormat="1" ht="16" customHeight="1" x14ac:dyDescent="0.35">
      <c r="A26" s="385" t="s">
        <v>1932</v>
      </c>
      <c r="B26" s="383" t="s">
        <v>1925</v>
      </c>
      <c r="C26" s="386">
        <v>4.9000000000000004</v>
      </c>
      <c r="D26" s="151" t="s">
        <v>70</v>
      </c>
      <c r="E26" s="388" t="s">
        <v>69</v>
      </c>
      <c r="F26" s="91" t="e">
        <f>VLOOKUP(TRIM(Table32[[#This Row],[CAS Number (CAS)]]),CASwAddlQuestions,3,FALSE)</f>
        <v>#N/A</v>
      </c>
      <c r="G26" s="104" t="str">
        <f t="shared" si="1"/>
        <v>pigment</v>
      </c>
      <c r="H26" s="104">
        <f>IF(G26="pigment",Table32[[#This Row],[Weight Percentage (no ranges)]],"")</f>
        <v>4.9000000000000004</v>
      </c>
      <c r="I26" s="104" t="str">
        <f t="shared" si="2"/>
        <v/>
      </c>
      <c r="J26" s="104" t="str">
        <f>IF(I26="binder",Table32[[#This Row],[Weight Percentage (no ranges)]],"")</f>
        <v/>
      </c>
      <c r="K26" s="104" t="str">
        <f t="shared" si="3"/>
        <v/>
      </c>
      <c r="L26" s="92" t="str">
        <f>IF(K26="solvent",Table32[[#This Row],[Weight Percentage (no ranges)]],"")</f>
        <v/>
      </c>
      <c r="M26" s="94" t="str">
        <f t="shared" si="0"/>
        <v/>
      </c>
      <c r="N26" s="77" t="e">
        <f>VLOOKUP(Table32[[#This Row],[CAS Number (CAS)]],RSLtbl,1,FALSE)</f>
        <v>#N/A</v>
      </c>
      <c r="O26" s="77">
        <f>IF(ISERROR(Table22[[#This Row],[lookup CAS]]),0,1)</f>
        <v>0</v>
      </c>
      <c r="P26" s="77">
        <f>IF(Table32[[#This Row],[Weight Percentage (no ranges)]]&lt;0.1,0,1)</f>
        <v>1</v>
      </c>
      <c r="Q26" s="173">
        <f>Table22[[#This Row],[is RSL]]+Table22[[#This Row],[is &gt;0.1]]</f>
        <v>1</v>
      </c>
    </row>
    <row r="27" spans="1:17" s="77" customFormat="1" ht="16" customHeight="1" x14ac:dyDescent="0.35">
      <c r="A27" s="385" t="s">
        <v>1933</v>
      </c>
      <c r="B27" s="383" t="s">
        <v>1926</v>
      </c>
      <c r="C27" s="386">
        <v>2</v>
      </c>
      <c r="D27" s="151" t="s">
        <v>71</v>
      </c>
      <c r="E27" s="388" t="s">
        <v>69</v>
      </c>
      <c r="F27" s="91" t="e">
        <f>VLOOKUP(TRIM(Table32[[#This Row],[CAS Number (CAS)]]),CASwAddlQuestions,3,FALSE)</f>
        <v>#N/A</v>
      </c>
      <c r="G27" s="104" t="str">
        <f t="shared" si="1"/>
        <v/>
      </c>
      <c r="H27" s="104" t="str">
        <f>IF(G27="pigment",Table32[[#This Row],[Weight Percentage (no ranges)]],"")</f>
        <v/>
      </c>
      <c r="I27" s="104" t="str">
        <f t="shared" si="2"/>
        <v/>
      </c>
      <c r="J27" s="104" t="str">
        <f>IF(I27="binder",Table32[[#This Row],[Weight Percentage (no ranges)]],"")</f>
        <v/>
      </c>
      <c r="K27" s="104" t="str">
        <f t="shared" si="3"/>
        <v>solvent</v>
      </c>
      <c r="L27" s="92">
        <f>IF(K27="solvent",Table32[[#This Row],[Weight Percentage (no ranges)]],"")</f>
        <v>2</v>
      </c>
      <c r="M27" s="94" t="str">
        <f t="shared" si="0"/>
        <v/>
      </c>
      <c r="N27" s="77" t="e">
        <f>VLOOKUP(Table32[[#This Row],[CAS Number (CAS)]],RSLtbl,1,FALSE)</f>
        <v>#N/A</v>
      </c>
      <c r="O27" s="77">
        <f>IF(ISERROR(Table22[[#This Row],[lookup CAS]]),0,1)</f>
        <v>0</v>
      </c>
      <c r="P27" s="77">
        <f>IF(Table32[[#This Row],[Weight Percentage (no ranges)]]&lt;0.1,0,1)</f>
        <v>1</v>
      </c>
      <c r="Q27" s="173">
        <f>Table22[[#This Row],[is RSL]]+Table22[[#This Row],[is &gt;0.1]]</f>
        <v>1</v>
      </c>
    </row>
    <row r="28" spans="1:17" s="77" customFormat="1" ht="16" customHeight="1" x14ac:dyDescent="0.35">
      <c r="A28" s="385" t="s">
        <v>1934</v>
      </c>
      <c r="B28" s="383" t="s">
        <v>1927</v>
      </c>
      <c r="C28" s="386">
        <v>4.9000000000000004</v>
      </c>
      <c r="D28" s="151" t="s">
        <v>70</v>
      </c>
      <c r="E28" s="388" t="s">
        <v>69</v>
      </c>
      <c r="F28" s="91" t="e">
        <f>VLOOKUP(TRIM(Table32[[#This Row],[CAS Number (CAS)]]),CASwAddlQuestions,3,FALSE)</f>
        <v>#N/A</v>
      </c>
      <c r="G28" s="104" t="str">
        <f t="shared" si="1"/>
        <v>pigment</v>
      </c>
      <c r="H28" s="104">
        <f>IF(G28="pigment",Table32[[#This Row],[Weight Percentage (no ranges)]],"")</f>
        <v>4.9000000000000004</v>
      </c>
      <c r="I28" s="104" t="str">
        <f t="shared" si="2"/>
        <v/>
      </c>
      <c r="J28" s="104" t="str">
        <f>IF(I28="binder",Table32[[#This Row],[Weight Percentage (no ranges)]],"")</f>
        <v/>
      </c>
      <c r="K28" s="104" t="str">
        <f t="shared" si="3"/>
        <v/>
      </c>
      <c r="L28" s="92" t="str">
        <f>IF(K28="solvent",Table32[[#This Row],[Weight Percentage (no ranges)]],"")</f>
        <v/>
      </c>
      <c r="M28" s="94" t="str">
        <f t="shared" si="0"/>
        <v/>
      </c>
      <c r="N28" s="77" t="e">
        <f>VLOOKUP(Table32[[#This Row],[CAS Number (CAS)]],RSLtbl,1,FALSE)</f>
        <v>#N/A</v>
      </c>
      <c r="O28" s="77">
        <f>IF(ISERROR(Table22[[#This Row],[lookup CAS]]),0,1)</f>
        <v>0</v>
      </c>
      <c r="P28" s="77">
        <f>IF(Table32[[#This Row],[Weight Percentage (no ranges)]]&lt;0.1,0,1)</f>
        <v>1</v>
      </c>
      <c r="Q28" s="173">
        <f>Table22[[#This Row],[is RSL]]+Table22[[#This Row],[is &gt;0.1]]</f>
        <v>1</v>
      </c>
    </row>
    <row r="29" spans="1:17" s="77" customFormat="1" ht="28.3" x14ac:dyDescent="0.35">
      <c r="A29" s="387" t="s">
        <v>1935</v>
      </c>
      <c r="B29" s="387" t="s">
        <v>1838</v>
      </c>
      <c r="C29" s="386">
        <v>2.4</v>
      </c>
      <c r="D29" s="151" t="s">
        <v>72</v>
      </c>
      <c r="E29" s="388" t="s">
        <v>69</v>
      </c>
      <c r="F29" s="91" t="e">
        <f>VLOOKUP(TRIM(Table32[[#This Row],[CAS Number (CAS)]]),CASwAddlQuestions,3,FALSE)</f>
        <v>#N/A</v>
      </c>
      <c r="G29" s="104" t="str">
        <f t="shared" si="1"/>
        <v/>
      </c>
      <c r="H29" s="104" t="str">
        <f>IF(G29="pigment",Table32[[#This Row],[Weight Percentage (no ranges)]],"")</f>
        <v/>
      </c>
      <c r="I29" s="104" t="str">
        <f t="shared" si="2"/>
        <v>binder</v>
      </c>
      <c r="J29" s="104">
        <f>IF(I29="binder",Table32[[#This Row],[Weight Percentage (no ranges)]],"")</f>
        <v>2.4</v>
      </c>
      <c r="K29" s="104" t="str">
        <f t="shared" si="3"/>
        <v/>
      </c>
      <c r="L29" s="92" t="str">
        <f>IF(K29="solvent",Table32[[#This Row],[Weight Percentage (no ranges)]],"")</f>
        <v/>
      </c>
      <c r="M29" s="94" t="str">
        <f t="shared" si="0"/>
        <v/>
      </c>
      <c r="N29" s="77" t="str">
        <f>VLOOKUP(Table32[[#This Row],[CAS Number (CAS)]],RSLtbl,1,FALSE)</f>
        <v>68412-54-4</v>
      </c>
      <c r="O29" s="77">
        <f>IF(ISERROR(Table22[[#This Row],[lookup CAS]]),0,1)</f>
        <v>1</v>
      </c>
      <c r="P29" s="77">
        <f>IF(Table32[[#This Row],[Weight Percentage (no ranges)]]&lt;0.1,0,1)</f>
        <v>1</v>
      </c>
      <c r="Q29" s="173">
        <f>Table22[[#This Row],[is RSL]]+Table22[[#This Row],[is &gt;0.1]]</f>
        <v>2</v>
      </c>
    </row>
    <row r="30" spans="1:17" s="77" customFormat="1" ht="42.45" x14ac:dyDescent="0.35">
      <c r="A30" s="385" t="s">
        <v>1936</v>
      </c>
      <c r="B30" s="383" t="s">
        <v>1928</v>
      </c>
      <c r="C30" s="386">
        <v>1.5</v>
      </c>
      <c r="D30" s="151" t="s">
        <v>70</v>
      </c>
      <c r="E30" s="388" t="s">
        <v>69</v>
      </c>
      <c r="F30" s="91" t="str">
        <f>VLOOKUP(TRIM(Table32[[#This Row],[CAS Number (CAS)]]),CASwAddlQuestions,3,FALSE)</f>
        <v xml:space="preserve">In the following row, please provide a separate entry for the respirable fraction (&lt;10 microns) of this substance.  </v>
      </c>
      <c r="G30" s="104" t="str">
        <f t="shared" si="1"/>
        <v>pigment</v>
      </c>
      <c r="H30" s="104">
        <f>IF(G30="pigment",Table32[[#This Row],[Weight Percentage (no ranges)]],"")</f>
        <v>1.5</v>
      </c>
      <c r="I30" s="104" t="str">
        <f t="shared" si="2"/>
        <v/>
      </c>
      <c r="J30" s="104" t="str">
        <f>IF(I30="binder",Table32[[#This Row],[Weight Percentage (no ranges)]],"")</f>
        <v/>
      </c>
      <c r="K30" s="104" t="str">
        <f t="shared" si="3"/>
        <v/>
      </c>
      <c r="L30" s="92" t="str">
        <f>IF(K30="solvent",Table32[[#This Row],[Weight Percentage (no ranges)]],"")</f>
        <v/>
      </c>
      <c r="M30" s="94" t="str">
        <f t="shared" si="0"/>
        <v>1</v>
      </c>
      <c r="N30" s="77" t="e">
        <f>VLOOKUP(Table32[[#This Row],[CAS Number (CAS)]],RSLtbl,1,FALSE)</f>
        <v>#N/A</v>
      </c>
      <c r="O30" s="77">
        <f>IF(ISERROR(Table22[[#This Row],[lookup CAS]]),0,1)</f>
        <v>0</v>
      </c>
      <c r="P30" s="77">
        <f>IF(Table32[[#This Row],[Weight Percentage (no ranges)]]&lt;0.1,0,1)</f>
        <v>1</v>
      </c>
      <c r="Q30" s="173">
        <f>Table22[[#This Row],[is RSL]]+Table22[[#This Row],[is &gt;0.1]]</f>
        <v>1</v>
      </c>
    </row>
    <row r="31" spans="1:17" s="77" customFormat="1" ht="16" customHeight="1" x14ac:dyDescent="0.35">
      <c r="A31" s="385" t="s">
        <v>1937</v>
      </c>
      <c r="B31" s="383" t="s">
        <v>1923</v>
      </c>
      <c r="C31" s="386">
        <v>13.467499999999999</v>
      </c>
      <c r="D31" s="151" t="s">
        <v>72</v>
      </c>
      <c r="E31" s="388" t="s">
        <v>69</v>
      </c>
      <c r="F31" s="91" t="e">
        <f>VLOOKUP(TRIM(Table32[[#This Row],[CAS Number (CAS)]]),CASwAddlQuestions,3,FALSE)</f>
        <v>#N/A</v>
      </c>
      <c r="G31" s="104" t="str">
        <f t="shared" si="1"/>
        <v/>
      </c>
      <c r="H31" s="104" t="str">
        <f>IF(G31="pigment",Table32[[#This Row],[Weight Percentage (no ranges)]],"")</f>
        <v/>
      </c>
      <c r="I31" s="104" t="str">
        <f t="shared" si="2"/>
        <v>binder</v>
      </c>
      <c r="J31" s="104">
        <f>IF(I31="binder",Table32[[#This Row],[Weight Percentage (no ranges)]],"")</f>
        <v>13.467499999999999</v>
      </c>
      <c r="K31" s="104" t="str">
        <f t="shared" si="3"/>
        <v/>
      </c>
      <c r="L31" s="92" t="str">
        <f>IF(K31="solvent",Table32[[#This Row],[Weight Percentage (no ranges)]],"")</f>
        <v/>
      </c>
      <c r="M31" s="94" t="str">
        <f t="shared" si="0"/>
        <v/>
      </c>
      <c r="N31" s="77" t="e">
        <f>VLOOKUP(Table32[[#This Row],[CAS Number (CAS)]],RSLtbl,1,FALSE)</f>
        <v>#N/A</v>
      </c>
      <c r="O31" s="77">
        <f>IF(ISERROR(Table22[[#This Row],[lookup CAS]]),0,1)</f>
        <v>0</v>
      </c>
      <c r="P31" s="77">
        <f>IF(Table32[[#This Row],[Weight Percentage (no ranges)]]&lt;0.1,0,1)</f>
        <v>1</v>
      </c>
      <c r="Q31" s="173">
        <f>Table22[[#This Row],[is RSL]]+Table22[[#This Row],[is &gt;0.1]]</f>
        <v>1</v>
      </c>
    </row>
    <row r="32" spans="1:17" s="77" customFormat="1" ht="16" customHeight="1" x14ac:dyDescent="0.35">
      <c r="A32" s="150"/>
      <c r="B32" s="151"/>
      <c r="C32" s="152"/>
      <c r="D32" s="151" t="s">
        <v>100</v>
      </c>
      <c r="E32" s="151" t="s">
        <v>100</v>
      </c>
      <c r="F32" s="91" t="e">
        <f>VLOOKUP(TRIM(Table32[[#This Row],[CAS Number (CAS)]]),CASwAddlQuestions,3,FALSE)</f>
        <v>#N/A</v>
      </c>
      <c r="G32" s="104" t="str">
        <f t="shared" ref="G32:G76" si="4">IF(ISNUMBER(SEARCH("*pigment*",$D32)),"pigment","")</f>
        <v/>
      </c>
      <c r="H32" s="104" t="str">
        <f>IF(G32="pigment",Table32[[#This Row],[Weight Percentage (no ranges)]],"")</f>
        <v/>
      </c>
      <c r="I32" s="104" t="str">
        <f t="shared" ref="I32:I76" si="5">IF(ISNUMBER(SEARCH("*binder*",$D32)),"binder","")</f>
        <v/>
      </c>
      <c r="J32" s="104" t="str">
        <f>IF(I32="binder",Table32[[#This Row],[Weight Percentage (no ranges)]],"")</f>
        <v/>
      </c>
      <c r="K32" s="104" t="str">
        <f t="shared" ref="K32:K76" si="6">IF(ISNUMBER(SEARCH("*solvent*",$D32)),"solvent","")</f>
        <v/>
      </c>
      <c r="L32" s="92" t="str">
        <f>IF(K32="solvent",Table32[[#This Row],[Weight Percentage (no ranges)]],"")</f>
        <v/>
      </c>
      <c r="M32" s="94" t="str">
        <f t="shared" si="0"/>
        <v/>
      </c>
      <c r="N32" s="77" t="e">
        <f>VLOOKUP(Table32[[#This Row],[CAS Number (CAS)]],RSLtbl,1,FALSE)</f>
        <v>#N/A</v>
      </c>
      <c r="O32" s="77">
        <f>IF(ISERROR(Table22[[#This Row],[lookup CAS]]),0,1)</f>
        <v>0</v>
      </c>
      <c r="P32" s="77">
        <f>IF(Table32[[#This Row],[Weight Percentage (no ranges)]]&lt;0.1,0,1)</f>
        <v>0</v>
      </c>
      <c r="Q32" s="173">
        <f>Table22[[#This Row],[is RSL]]+Table22[[#This Row],[is &gt;0.1]]</f>
        <v>0</v>
      </c>
    </row>
    <row r="33" spans="1:17" s="77" customFormat="1" ht="16" customHeight="1" x14ac:dyDescent="0.35">
      <c r="A33" s="150"/>
      <c r="B33" s="151"/>
      <c r="C33" s="152"/>
      <c r="D33" s="151" t="s">
        <v>100</v>
      </c>
      <c r="E33" s="151" t="s">
        <v>100</v>
      </c>
      <c r="F33" s="91" t="e">
        <f>VLOOKUP(TRIM(Table32[[#This Row],[CAS Number (CAS)]]),CASwAddlQuestions,3,FALSE)</f>
        <v>#N/A</v>
      </c>
      <c r="G33" s="104" t="str">
        <f t="shared" si="4"/>
        <v/>
      </c>
      <c r="H33" s="104" t="str">
        <f>IF(G33="pigment",Table32[[#This Row],[Weight Percentage (no ranges)]],"")</f>
        <v/>
      </c>
      <c r="I33" s="104" t="str">
        <f t="shared" si="5"/>
        <v/>
      </c>
      <c r="J33" s="104" t="str">
        <f>IF(I33="binder",Table32[[#This Row],[Weight Percentage (no ranges)]],"")</f>
        <v/>
      </c>
      <c r="K33" s="104" t="str">
        <f t="shared" si="6"/>
        <v/>
      </c>
      <c r="L33" s="92" t="str">
        <f>IF(K33="solvent",Table32[[#This Row],[Weight Percentage (no ranges)]],"")</f>
        <v/>
      </c>
      <c r="M33" s="94" t="str">
        <f t="shared" si="0"/>
        <v/>
      </c>
      <c r="N33" s="77" t="e">
        <f>VLOOKUP(Table32[[#This Row],[CAS Number (CAS)]],RSLtbl,1,FALSE)</f>
        <v>#N/A</v>
      </c>
      <c r="O33" s="77">
        <f>IF(ISERROR(Table22[[#This Row],[lookup CAS]]),0,1)</f>
        <v>0</v>
      </c>
      <c r="P33" s="77">
        <f>IF(Table32[[#This Row],[Weight Percentage (no ranges)]]&lt;0.1,0,1)</f>
        <v>0</v>
      </c>
      <c r="Q33" s="173">
        <f>Table22[[#This Row],[is RSL]]+Table22[[#This Row],[is &gt;0.1]]</f>
        <v>0</v>
      </c>
    </row>
    <row r="34" spans="1:17" s="77" customFormat="1" ht="16" customHeight="1" x14ac:dyDescent="0.35">
      <c r="A34" s="387"/>
      <c r="B34" s="151"/>
      <c r="C34" s="152"/>
      <c r="D34" s="151" t="s">
        <v>100</v>
      </c>
      <c r="E34" s="151" t="s">
        <v>100</v>
      </c>
      <c r="F34" s="91" t="e">
        <f>VLOOKUP(TRIM(Table32[[#This Row],[CAS Number (CAS)]]),CASwAddlQuestions,3,FALSE)</f>
        <v>#N/A</v>
      </c>
      <c r="G34" s="104" t="str">
        <f t="shared" si="4"/>
        <v/>
      </c>
      <c r="H34" s="104" t="str">
        <f>IF(G34="pigment",Table32[[#This Row],[Weight Percentage (no ranges)]],"")</f>
        <v/>
      </c>
      <c r="I34" s="104" t="str">
        <f t="shared" si="5"/>
        <v/>
      </c>
      <c r="J34" s="104" t="str">
        <f>IF(I34="binder",Table32[[#This Row],[Weight Percentage (no ranges)]],"")</f>
        <v/>
      </c>
      <c r="K34" s="104" t="str">
        <f t="shared" si="6"/>
        <v/>
      </c>
      <c r="L34" s="92" t="str">
        <f>IF(K34="solvent",Table32[[#This Row],[Weight Percentage (no ranges)]],"")</f>
        <v/>
      </c>
      <c r="M34" s="94" t="str">
        <f t="shared" si="0"/>
        <v/>
      </c>
      <c r="N34" s="77" t="e">
        <f>VLOOKUP(Table32[[#This Row],[CAS Number (CAS)]],RSLtbl,1,FALSE)</f>
        <v>#N/A</v>
      </c>
      <c r="O34" s="77">
        <f>IF(ISERROR(Table22[[#This Row],[lookup CAS]]),0,1)</f>
        <v>0</v>
      </c>
      <c r="P34" s="77">
        <f>IF(Table32[[#This Row],[Weight Percentage (no ranges)]]&lt;0.1,0,1)</f>
        <v>0</v>
      </c>
      <c r="Q34" s="173">
        <f>Table22[[#This Row],[is RSL]]+Table22[[#This Row],[is &gt;0.1]]</f>
        <v>0</v>
      </c>
    </row>
    <row r="35" spans="1:17" s="77" customFormat="1" ht="16" customHeight="1" x14ac:dyDescent="0.35">
      <c r="A35" s="150"/>
      <c r="B35" s="151"/>
      <c r="C35" s="152"/>
      <c r="D35" s="151" t="s">
        <v>100</v>
      </c>
      <c r="E35" s="151" t="s">
        <v>100</v>
      </c>
      <c r="F35" s="91" t="e">
        <f>VLOOKUP(TRIM(Table32[[#This Row],[CAS Number (CAS)]]),CASwAddlQuestions,3,FALSE)</f>
        <v>#N/A</v>
      </c>
      <c r="G35" s="104" t="str">
        <f t="shared" si="4"/>
        <v/>
      </c>
      <c r="H35" s="104" t="str">
        <f>IF(G35="pigment",Table32[[#This Row],[Weight Percentage (no ranges)]],"")</f>
        <v/>
      </c>
      <c r="I35" s="104" t="str">
        <f t="shared" si="5"/>
        <v/>
      </c>
      <c r="J35" s="104" t="str">
        <f>IF(I35="binder",Table32[[#This Row],[Weight Percentage (no ranges)]],"")</f>
        <v/>
      </c>
      <c r="K35" s="104" t="str">
        <f t="shared" si="6"/>
        <v/>
      </c>
      <c r="L35" s="92" t="str">
        <f>IF(K35="solvent",Table32[[#This Row],[Weight Percentage (no ranges)]],"")</f>
        <v/>
      </c>
      <c r="M35" s="94" t="str">
        <f t="shared" si="0"/>
        <v/>
      </c>
      <c r="N35" s="77" t="e">
        <f>VLOOKUP(Table32[[#This Row],[CAS Number (CAS)]],RSLtbl,1,FALSE)</f>
        <v>#N/A</v>
      </c>
      <c r="O35" s="77">
        <f>IF(ISERROR(Table22[[#This Row],[lookup CAS]]),0,1)</f>
        <v>0</v>
      </c>
      <c r="P35" s="77">
        <f>IF(Table32[[#This Row],[Weight Percentage (no ranges)]]&lt;0.1,0,1)</f>
        <v>0</v>
      </c>
      <c r="Q35" s="173">
        <f>Table22[[#This Row],[is RSL]]+Table22[[#This Row],[is &gt;0.1]]</f>
        <v>0</v>
      </c>
    </row>
    <row r="36" spans="1:17" s="77" customFormat="1" ht="16" customHeight="1" x14ac:dyDescent="0.35">
      <c r="A36" s="150"/>
      <c r="B36" s="151"/>
      <c r="C36" s="152"/>
      <c r="D36" s="151" t="s">
        <v>100</v>
      </c>
      <c r="E36" s="151" t="s">
        <v>100</v>
      </c>
      <c r="F36" s="91" t="e">
        <f>VLOOKUP(TRIM(Table32[[#This Row],[CAS Number (CAS)]]),CASwAddlQuestions,3,FALSE)</f>
        <v>#N/A</v>
      </c>
      <c r="G36" s="104" t="str">
        <f t="shared" si="4"/>
        <v/>
      </c>
      <c r="H36" s="104" t="str">
        <f>IF(G36="pigment",Table32[[#This Row],[Weight Percentage (no ranges)]],"")</f>
        <v/>
      </c>
      <c r="I36" s="104" t="str">
        <f t="shared" si="5"/>
        <v/>
      </c>
      <c r="J36" s="104" t="str">
        <f>IF(I36="binder",Table32[[#This Row],[Weight Percentage (no ranges)]],"")</f>
        <v/>
      </c>
      <c r="K36" s="104" t="str">
        <f t="shared" si="6"/>
        <v/>
      </c>
      <c r="L36" s="92" t="str">
        <f>IF(K36="solvent",Table32[[#This Row],[Weight Percentage (no ranges)]],"")</f>
        <v/>
      </c>
      <c r="M36" s="94" t="str">
        <f t="shared" si="0"/>
        <v/>
      </c>
      <c r="N36" s="77" t="e">
        <f>VLOOKUP(Table32[[#This Row],[CAS Number (CAS)]],RSLtbl,1,FALSE)</f>
        <v>#N/A</v>
      </c>
      <c r="O36" s="77">
        <f>IF(ISERROR(Table22[[#This Row],[lookup CAS]]),0,1)</f>
        <v>0</v>
      </c>
      <c r="P36" s="77">
        <f>IF(Table32[[#This Row],[Weight Percentage (no ranges)]]&lt;0.1,0,1)</f>
        <v>0</v>
      </c>
      <c r="Q36" s="173">
        <f>Table22[[#This Row],[is RSL]]+Table22[[#This Row],[is &gt;0.1]]</f>
        <v>0</v>
      </c>
    </row>
    <row r="37" spans="1:17" s="77" customFormat="1" ht="16" customHeight="1" x14ac:dyDescent="0.35">
      <c r="A37" s="150"/>
      <c r="B37" s="151"/>
      <c r="C37" s="152"/>
      <c r="D37" s="151" t="s">
        <v>100</v>
      </c>
      <c r="E37" s="151" t="s">
        <v>100</v>
      </c>
      <c r="F37" s="91" t="e">
        <f>VLOOKUP(TRIM(Table32[[#This Row],[CAS Number (CAS)]]),CASwAddlQuestions,3,FALSE)</f>
        <v>#N/A</v>
      </c>
      <c r="G37" s="104" t="str">
        <f t="shared" si="4"/>
        <v/>
      </c>
      <c r="H37" s="104" t="str">
        <f>IF(G37="pigment",Table32[[#This Row],[Weight Percentage (no ranges)]],"")</f>
        <v/>
      </c>
      <c r="I37" s="104" t="str">
        <f t="shared" si="5"/>
        <v/>
      </c>
      <c r="J37" s="104" t="str">
        <f>IF(I37="binder",Table32[[#This Row],[Weight Percentage (no ranges)]],"")</f>
        <v/>
      </c>
      <c r="K37" s="104" t="str">
        <f t="shared" si="6"/>
        <v/>
      </c>
      <c r="L37" s="92" t="str">
        <f>IF(K37="solvent",Table32[[#This Row],[Weight Percentage (no ranges)]],"")</f>
        <v/>
      </c>
      <c r="M37" s="94" t="str">
        <f t="shared" si="0"/>
        <v/>
      </c>
      <c r="N37" s="77" t="e">
        <f>VLOOKUP(Table32[[#This Row],[CAS Number (CAS)]],RSLtbl,1,FALSE)</f>
        <v>#N/A</v>
      </c>
      <c r="O37" s="77">
        <f>IF(ISERROR(Table22[[#This Row],[lookup CAS]]),0,1)</f>
        <v>0</v>
      </c>
      <c r="P37" s="77">
        <f>IF(Table32[[#This Row],[Weight Percentage (no ranges)]]&lt;0.1,0,1)</f>
        <v>0</v>
      </c>
      <c r="Q37" s="173">
        <f>Table22[[#This Row],[is RSL]]+Table22[[#This Row],[is &gt;0.1]]</f>
        <v>0</v>
      </c>
    </row>
    <row r="38" spans="1:17" s="77" customFormat="1" ht="16" customHeight="1" x14ac:dyDescent="0.35">
      <c r="A38" s="150"/>
      <c r="B38" s="151"/>
      <c r="C38" s="152"/>
      <c r="D38" s="151" t="s">
        <v>100</v>
      </c>
      <c r="E38" s="151" t="s">
        <v>100</v>
      </c>
      <c r="F38" s="91" t="e">
        <f>VLOOKUP(TRIM(Table32[[#This Row],[CAS Number (CAS)]]),CASwAddlQuestions,3,FALSE)</f>
        <v>#N/A</v>
      </c>
      <c r="G38" s="104" t="str">
        <f t="shared" si="4"/>
        <v/>
      </c>
      <c r="H38" s="104" t="str">
        <f>IF(G38="pigment",Table32[[#This Row],[Weight Percentage (no ranges)]],"")</f>
        <v/>
      </c>
      <c r="I38" s="104" t="str">
        <f t="shared" si="5"/>
        <v/>
      </c>
      <c r="J38" s="104" t="str">
        <f>IF(I38="binder",Table32[[#This Row],[Weight Percentage (no ranges)]],"")</f>
        <v/>
      </c>
      <c r="K38" s="104" t="str">
        <f t="shared" si="6"/>
        <v/>
      </c>
      <c r="L38" s="92" t="str">
        <f>IF(K38="solvent",Table32[[#This Row],[Weight Percentage (no ranges)]],"")</f>
        <v/>
      </c>
      <c r="M38" s="94" t="str">
        <f t="shared" si="0"/>
        <v/>
      </c>
      <c r="N38" s="77" t="e">
        <f>VLOOKUP(Table32[[#This Row],[CAS Number (CAS)]],RSLtbl,1,FALSE)</f>
        <v>#N/A</v>
      </c>
      <c r="O38" s="77">
        <f>IF(ISERROR(Table22[[#This Row],[lookup CAS]]),0,1)</f>
        <v>0</v>
      </c>
      <c r="P38" s="77">
        <f>IF(Table32[[#This Row],[Weight Percentage (no ranges)]]&lt;0.1,0,1)</f>
        <v>0</v>
      </c>
      <c r="Q38" s="173">
        <f>Table22[[#This Row],[is RSL]]+Table22[[#This Row],[is &gt;0.1]]</f>
        <v>0</v>
      </c>
    </row>
    <row r="39" spans="1:17" s="77" customFormat="1" ht="16" customHeight="1" x14ac:dyDescent="0.35">
      <c r="A39" s="150"/>
      <c r="B39" s="151"/>
      <c r="C39" s="152"/>
      <c r="D39" s="151" t="s">
        <v>100</v>
      </c>
      <c r="E39" s="151" t="s">
        <v>100</v>
      </c>
      <c r="F39" s="91" t="e">
        <f>VLOOKUP(TRIM(Table32[[#This Row],[CAS Number (CAS)]]),CASwAddlQuestions,3,FALSE)</f>
        <v>#N/A</v>
      </c>
      <c r="G39" s="104" t="str">
        <f t="shared" si="4"/>
        <v/>
      </c>
      <c r="H39" s="104" t="str">
        <f>IF(G39="pigment",Table32[[#This Row],[Weight Percentage (no ranges)]],"")</f>
        <v/>
      </c>
      <c r="I39" s="104" t="str">
        <f t="shared" si="5"/>
        <v/>
      </c>
      <c r="J39" s="104" t="str">
        <f>IF(I39="binder",Table32[[#This Row],[Weight Percentage (no ranges)]],"")</f>
        <v/>
      </c>
      <c r="K39" s="104" t="str">
        <f t="shared" si="6"/>
        <v/>
      </c>
      <c r="L39" s="92" t="str">
        <f>IF(K39="solvent",Table32[[#This Row],[Weight Percentage (no ranges)]],"")</f>
        <v/>
      </c>
      <c r="M39" s="94" t="str">
        <f t="shared" si="0"/>
        <v/>
      </c>
      <c r="N39" s="77" t="e">
        <f>VLOOKUP(Table32[[#This Row],[CAS Number (CAS)]],RSLtbl,1,FALSE)</f>
        <v>#N/A</v>
      </c>
      <c r="O39" s="77">
        <f>IF(ISERROR(Table22[[#This Row],[lookup CAS]]),0,1)</f>
        <v>0</v>
      </c>
      <c r="P39" s="77">
        <f>IF(Table32[[#This Row],[Weight Percentage (no ranges)]]&lt;0.1,0,1)</f>
        <v>0</v>
      </c>
      <c r="Q39" s="173">
        <f>Table22[[#This Row],[is RSL]]+Table22[[#This Row],[is &gt;0.1]]</f>
        <v>0</v>
      </c>
    </row>
    <row r="40" spans="1:17" s="77" customFormat="1" ht="16" customHeight="1" x14ac:dyDescent="0.35">
      <c r="A40" s="150"/>
      <c r="B40" s="151"/>
      <c r="C40" s="152"/>
      <c r="D40" s="151" t="s">
        <v>100</v>
      </c>
      <c r="E40" s="151" t="s">
        <v>100</v>
      </c>
      <c r="F40" s="91" t="e">
        <f>VLOOKUP(TRIM(Table32[[#This Row],[CAS Number (CAS)]]),CASwAddlQuestions,3,FALSE)</f>
        <v>#N/A</v>
      </c>
      <c r="G40" s="104" t="str">
        <f t="shared" si="4"/>
        <v/>
      </c>
      <c r="H40" s="104" t="str">
        <f>IF(G40="pigment",Table32[[#This Row],[Weight Percentage (no ranges)]],"")</f>
        <v/>
      </c>
      <c r="I40" s="104" t="str">
        <f t="shared" si="5"/>
        <v/>
      </c>
      <c r="J40" s="104" t="str">
        <f>IF(I40="binder",Table32[[#This Row],[Weight Percentage (no ranges)]],"")</f>
        <v/>
      </c>
      <c r="K40" s="104" t="str">
        <f t="shared" si="6"/>
        <v/>
      </c>
      <c r="L40" s="92" t="str">
        <f>IF(K40="solvent",Table32[[#This Row],[Weight Percentage (no ranges)]],"")</f>
        <v/>
      </c>
      <c r="M40" s="94" t="str">
        <f t="shared" si="0"/>
        <v/>
      </c>
      <c r="N40" s="77" t="e">
        <f>VLOOKUP(Table32[[#This Row],[CAS Number (CAS)]],RSLtbl,1,FALSE)</f>
        <v>#N/A</v>
      </c>
      <c r="O40" s="77">
        <f>IF(ISERROR(Table22[[#This Row],[lookup CAS]]),0,1)</f>
        <v>0</v>
      </c>
      <c r="P40" s="77">
        <f>IF(Table32[[#This Row],[Weight Percentage (no ranges)]]&lt;0.1,0,1)</f>
        <v>0</v>
      </c>
      <c r="Q40" s="173">
        <f>Table22[[#This Row],[is RSL]]+Table22[[#This Row],[is &gt;0.1]]</f>
        <v>0</v>
      </c>
    </row>
    <row r="41" spans="1:17" s="77" customFormat="1" ht="16" customHeight="1" x14ac:dyDescent="0.35">
      <c r="A41" s="150"/>
      <c r="B41" s="151"/>
      <c r="C41" s="152"/>
      <c r="D41" s="151" t="s">
        <v>100</v>
      </c>
      <c r="E41" s="151" t="s">
        <v>100</v>
      </c>
      <c r="F41" s="91" t="e">
        <f>VLOOKUP(TRIM(Table32[[#This Row],[CAS Number (CAS)]]),CASwAddlQuestions,3,FALSE)</f>
        <v>#N/A</v>
      </c>
      <c r="G41" s="104" t="str">
        <f t="shared" si="4"/>
        <v/>
      </c>
      <c r="H41" s="104" t="str">
        <f>IF(G41="pigment",Table32[[#This Row],[Weight Percentage (no ranges)]],"")</f>
        <v/>
      </c>
      <c r="I41" s="104" t="str">
        <f t="shared" si="5"/>
        <v/>
      </c>
      <c r="J41" s="104" t="str">
        <f>IF(I41="binder",Table32[[#This Row],[Weight Percentage (no ranges)]],"")</f>
        <v/>
      </c>
      <c r="K41" s="104" t="str">
        <f t="shared" si="6"/>
        <v/>
      </c>
      <c r="L41" s="92" t="str">
        <f>IF(K41="solvent",Table32[[#This Row],[Weight Percentage (no ranges)]],"")</f>
        <v/>
      </c>
      <c r="M41" s="94" t="str">
        <f t="shared" si="0"/>
        <v/>
      </c>
      <c r="N41" s="77" t="e">
        <f>VLOOKUP(Table32[[#This Row],[CAS Number (CAS)]],RSLtbl,1,FALSE)</f>
        <v>#N/A</v>
      </c>
      <c r="O41" s="77">
        <f>IF(ISERROR(Table22[[#This Row],[lookup CAS]]),0,1)</f>
        <v>0</v>
      </c>
      <c r="P41" s="77">
        <f>IF(Table32[[#This Row],[Weight Percentage (no ranges)]]&lt;0.1,0,1)</f>
        <v>0</v>
      </c>
      <c r="Q41" s="173">
        <f>Table22[[#This Row],[is RSL]]+Table22[[#This Row],[is &gt;0.1]]</f>
        <v>0</v>
      </c>
    </row>
    <row r="42" spans="1:17" s="77" customFormat="1" ht="16" customHeight="1" x14ac:dyDescent="0.35">
      <c r="A42" s="150"/>
      <c r="B42" s="151"/>
      <c r="C42" s="152"/>
      <c r="D42" s="151" t="s">
        <v>100</v>
      </c>
      <c r="E42" s="151" t="s">
        <v>100</v>
      </c>
      <c r="F42" s="91" t="e">
        <f>VLOOKUP(TRIM(Table32[[#This Row],[CAS Number (CAS)]]),CASwAddlQuestions,3,FALSE)</f>
        <v>#N/A</v>
      </c>
      <c r="G42" s="104" t="str">
        <f t="shared" si="4"/>
        <v/>
      </c>
      <c r="H42" s="104" t="str">
        <f>IF(G42="pigment",Table32[[#This Row],[Weight Percentage (no ranges)]],"")</f>
        <v/>
      </c>
      <c r="I42" s="104" t="str">
        <f t="shared" si="5"/>
        <v/>
      </c>
      <c r="J42" s="104" t="str">
        <f>IF(I42="binder",Table32[[#This Row],[Weight Percentage (no ranges)]],"")</f>
        <v/>
      </c>
      <c r="K42" s="104" t="str">
        <f t="shared" si="6"/>
        <v/>
      </c>
      <c r="L42" s="92" t="str">
        <f>IF(K42="solvent",Table32[[#This Row],[Weight Percentage (no ranges)]],"")</f>
        <v/>
      </c>
      <c r="M42" s="94" t="str">
        <f t="shared" si="0"/>
        <v/>
      </c>
      <c r="N42" s="77" t="e">
        <f>VLOOKUP(Table32[[#This Row],[CAS Number (CAS)]],RSLtbl,1,FALSE)</f>
        <v>#N/A</v>
      </c>
      <c r="O42" s="77">
        <f>IF(ISERROR(Table22[[#This Row],[lookup CAS]]),0,1)</f>
        <v>0</v>
      </c>
      <c r="P42" s="77">
        <f>IF(Table32[[#This Row],[Weight Percentage (no ranges)]]&lt;0.1,0,1)</f>
        <v>0</v>
      </c>
      <c r="Q42" s="173">
        <f>Table22[[#This Row],[is RSL]]+Table22[[#This Row],[is &gt;0.1]]</f>
        <v>0</v>
      </c>
    </row>
    <row r="43" spans="1:17" s="77" customFormat="1" ht="16" customHeight="1" x14ac:dyDescent="0.35">
      <c r="A43" s="150"/>
      <c r="B43" s="151"/>
      <c r="C43" s="152"/>
      <c r="D43" s="151" t="s">
        <v>100</v>
      </c>
      <c r="E43" s="151" t="s">
        <v>100</v>
      </c>
      <c r="F43" s="91" t="e">
        <f>VLOOKUP(TRIM(Table32[[#This Row],[CAS Number (CAS)]]),CASwAddlQuestions,3,FALSE)</f>
        <v>#N/A</v>
      </c>
      <c r="G43" s="104" t="str">
        <f t="shared" si="4"/>
        <v/>
      </c>
      <c r="H43" s="104" t="str">
        <f>IF(G43="pigment",Table32[[#This Row],[Weight Percentage (no ranges)]],"")</f>
        <v/>
      </c>
      <c r="I43" s="104" t="str">
        <f t="shared" si="5"/>
        <v/>
      </c>
      <c r="J43" s="104" t="str">
        <f>IF(I43="binder",Table32[[#This Row],[Weight Percentage (no ranges)]],"")</f>
        <v/>
      </c>
      <c r="K43" s="104" t="str">
        <f t="shared" si="6"/>
        <v/>
      </c>
      <c r="L43" s="92" t="str">
        <f>IF(K43="solvent",Table32[[#This Row],[Weight Percentage (no ranges)]],"")</f>
        <v/>
      </c>
      <c r="M43" s="94" t="str">
        <f t="shared" si="0"/>
        <v/>
      </c>
      <c r="N43" s="77" t="e">
        <f>VLOOKUP(Table32[[#This Row],[CAS Number (CAS)]],RSLtbl,1,FALSE)</f>
        <v>#N/A</v>
      </c>
      <c r="O43" s="77">
        <f>IF(ISERROR(Table22[[#This Row],[lookup CAS]]),0,1)</f>
        <v>0</v>
      </c>
      <c r="P43" s="77">
        <f>IF(Table32[[#This Row],[Weight Percentage (no ranges)]]&lt;0.1,0,1)</f>
        <v>0</v>
      </c>
      <c r="Q43" s="173">
        <f>Table22[[#This Row],[is RSL]]+Table22[[#This Row],[is &gt;0.1]]</f>
        <v>0</v>
      </c>
    </row>
    <row r="44" spans="1:17" s="77" customFormat="1" ht="16" customHeight="1" x14ac:dyDescent="0.35">
      <c r="A44" s="150"/>
      <c r="B44" s="151"/>
      <c r="C44" s="152"/>
      <c r="D44" s="151" t="s">
        <v>100</v>
      </c>
      <c r="E44" s="151" t="s">
        <v>100</v>
      </c>
      <c r="F44" s="91" t="e">
        <f>VLOOKUP(TRIM(Table32[[#This Row],[CAS Number (CAS)]]),CASwAddlQuestions,3,FALSE)</f>
        <v>#N/A</v>
      </c>
      <c r="G44" s="104" t="str">
        <f t="shared" si="4"/>
        <v/>
      </c>
      <c r="H44" s="104" t="str">
        <f>IF(G44="pigment",Table32[[#This Row],[Weight Percentage (no ranges)]],"")</f>
        <v/>
      </c>
      <c r="I44" s="104" t="str">
        <f t="shared" si="5"/>
        <v/>
      </c>
      <c r="J44" s="104" t="str">
        <f>IF(I44="binder",Table32[[#This Row],[Weight Percentage (no ranges)]],"")</f>
        <v/>
      </c>
      <c r="K44" s="104" t="str">
        <f t="shared" si="6"/>
        <v/>
      </c>
      <c r="L44" s="92" t="str">
        <f>IF(K44="solvent",Table32[[#This Row],[Weight Percentage (no ranges)]],"")</f>
        <v/>
      </c>
      <c r="M44" s="94" t="str">
        <f t="shared" si="0"/>
        <v/>
      </c>
      <c r="N44" s="77" t="e">
        <f>VLOOKUP(Table32[[#This Row],[CAS Number (CAS)]],RSLtbl,1,FALSE)</f>
        <v>#N/A</v>
      </c>
      <c r="O44" s="77">
        <f>IF(ISERROR(Table22[[#This Row],[lookup CAS]]),0,1)</f>
        <v>0</v>
      </c>
      <c r="P44" s="77">
        <f>IF(Table32[[#This Row],[Weight Percentage (no ranges)]]&lt;0.1,0,1)</f>
        <v>0</v>
      </c>
      <c r="Q44" s="173">
        <f>Table22[[#This Row],[is RSL]]+Table22[[#This Row],[is &gt;0.1]]</f>
        <v>0</v>
      </c>
    </row>
    <row r="45" spans="1:17" s="77" customFormat="1" ht="16" customHeight="1" x14ac:dyDescent="0.35">
      <c r="A45" s="150"/>
      <c r="B45" s="151"/>
      <c r="C45" s="152"/>
      <c r="D45" s="151" t="s">
        <v>100</v>
      </c>
      <c r="E45" s="151" t="s">
        <v>100</v>
      </c>
      <c r="F45" s="91" t="e">
        <f>VLOOKUP(TRIM(Table32[[#This Row],[CAS Number (CAS)]]),CASwAddlQuestions,3,FALSE)</f>
        <v>#N/A</v>
      </c>
      <c r="G45" s="104" t="str">
        <f t="shared" si="4"/>
        <v/>
      </c>
      <c r="H45" s="104" t="str">
        <f>IF(G45="pigment",Table32[[#This Row],[Weight Percentage (no ranges)]],"")</f>
        <v/>
      </c>
      <c r="I45" s="104" t="str">
        <f t="shared" si="5"/>
        <v/>
      </c>
      <c r="J45" s="104" t="str">
        <f>IF(I45="binder",Table32[[#This Row],[Weight Percentage (no ranges)]],"")</f>
        <v/>
      </c>
      <c r="K45" s="104" t="str">
        <f t="shared" si="6"/>
        <v/>
      </c>
      <c r="L45" s="92" t="str">
        <f>IF(K45="solvent",Table32[[#This Row],[Weight Percentage (no ranges)]],"")</f>
        <v/>
      </c>
      <c r="M45" s="94" t="str">
        <f t="shared" si="0"/>
        <v/>
      </c>
      <c r="N45" s="77" t="e">
        <f>VLOOKUP(Table32[[#This Row],[CAS Number (CAS)]],RSLtbl,1,FALSE)</f>
        <v>#N/A</v>
      </c>
      <c r="O45" s="77">
        <f>IF(ISERROR(Table22[[#This Row],[lookup CAS]]),0,1)</f>
        <v>0</v>
      </c>
      <c r="P45" s="77">
        <f>IF(Table32[[#This Row],[Weight Percentage (no ranges)]]&lt;0.1,0,1)</f>
        <v>0</v>
      </c>
      <c r="Q45" s="173">
        <f>Table22[[#This Row],[is RSL]]+Table22[[#This Row],[is &gt;0.1]]</f>
        <v>0</v>
      </c>
    </row>
    <row r="46" spans="1:17" s="77" customFormat="1" ht="16" customHeight="1" x14ac:dyDescent="0.35">
      <c r="A46" s="150"/>
      <c r="B46" s="151"/>
      <c r="C46" s="152"/>
      <c r="D46" s="151" t="s">
        <v>100</v>
      </c>
      <c r="E46" s="151" t="s">
        <v>100</v>
      </c>
      <c r="F46" s="91" t="e">
        <f>VLOOKUP(TRIM(Table32[[#This Row],[CAS Number (CAS)]]),CASwAddlQuestions,3,FALSE)</f>
        <v>#N/A</v>
      </c>
      <c r="G46" s="104" t="str">
        <f t="shared" si="4"/>
        <v/>
      </c>
      <c r="H46" s="104" t="str">
        <f>IF(G46="pigment",Table32[[#This Row],[Weight Percentage (no ranges)]],"")</f>
        <v/>
      </c>
      <c r="I46" s="104" t="str">
        <f t="shared" si="5"/>
        <v/>
      </c>
      <c r="J46" s="104" t="str">
        <f>IF(I46="binder",Table32[[#This Row],[Weight Percentage (no ranges)]],"")</f>
        <v/>
      </c>
      <c r="K46" s="104" t="str">
        <f t="shared" si="6"/>
        <v/>
      </c>
      <c r="L46" s="92" t="str">
        <f>IF(K46="solvent",Table32[[#This Row],[Weight Percentage (no ranges)]],"")</f>
        <v/>
      </c>
      <c r="M46" s="94" t="str">
        <f t="shared" si="0"/>
        <v/>
      </c>
      <c r="N46" s="77" t="e">
        <f>VLOOKUP(Table32[[#This Row],[CAS Number (CAS)]],RSLtbl,1,FALSE)</f>
        <v>#N/A</v>
      </c>
      <c r="O46" s="77">
        <f>IF(ISERROR(Table22[[#This Row],[lookup CAS]]),0,1)</f>
        <v>0</v>
      </c>
      <c r="P46" s="77">
        <f>IF(Table32[[#This Row],[Weight Percentage (no ranges)]]&lt;0.1,0,1)</f>
        <v>0</v>
      </c>
      <c r="Q46" s="173">
        <f>Table22[[#This Row],[is RSL]]+Table22[[#This Row],[is &gt;0.1]]</f>
        <v>0</v>
      </c>
    </row>
    <row r="47" spans="1:17" s="77" customFormat="1" ht="16" customHeight="1" x14ac:dyDescent="0.35">
      <c r="A47" s="150"/>
      <c r="B47" s="151"/>
      <c r="C47" s="152"/>
      <c r="D47" s="151" t="s">
        <v>100</v>
      </c>
      <c r="E47" s="151" t="s">
        <v>100</v>
      </c>
      <c r="F47" s="91" t="e">
        <f>VLOOKUP(TRIM(Table32[[#This Row],[CAS Number (CAS)]]),CASwAddlQuestions,3,FALSE)</f>
        <v>#N/A</v>
      </c>
      <c r="G47" s="104" t="str">
        <f t="shared" si="4"/>
        <v/>
      </c>
      <c r="H47" s="104" t="str">
        <f>IF(G47="pigment",Table32[[#This Row],[Weight Percentage (no ranges)]],"")</f>
        <v/>
      </c>
      <c r="I47" s="104" t="str">
        <f t="shared" si="5"/>
        <v/>
      </c>
      <c r="J47" s="104" t="str">
        <f>IF(I47="binder",Table32[[#This Row],[Weight Percentage (no ranges)]],"")</f>
        <v/>
      </c>
      <c r="K47" s="104" t="str">
        <f t="shared" si="6"/>
        <v/>
      </c>
      <c r="L47" s="92" t="str">
        <f>IF(K47="solvent",Table32[[#This Row],[Weight Percentage (no ranges)]],"")</f>
        <v/>
      </c>
      <c r="M47" s="94" t="str">
        <f t="shared" si="0"/>
        <v/>
      </c>
      <c r="N47" s="77" t="e">
        <f>VLOOKUP(Table32[[#This Row],[CAS Number (CAS)]],RSLtbl,1,FALSE)</f>
        <v>#N/A</v>
      </c>
      <c r="O47" s="77">
        <f>IF(ISERROR(Table22[[#This Row],[lookup CAS]]),0,1)</f>
        <v>0</v>
      </c>
      <c r="P47" s="77">
        <f>IF(Table32[[#This Row],[Weight Percentage (no ranges)]]&lt;0.1,0,1)</f>
        <v>0</v>
      </c>
      <c r="Q47" s="173">
        <f>Table22[[#This Row],[is RSL]]+Table22[[#This Row],[is &gt;0.1]]</f>
        <v>0</v>
      </c>
    </row>
    <row r="48" spans="1:17" s="77" customFormat="1" ht="16" customHeight="1" x14ac:dyDescent="0.35">
      <c r="A48" s="150"/>
      <c r="B48" s="151"/>
      <c r="C48" s="152"/>
      <c r="D48" s="151" t="s">
        <v>100</v>
      </c>
      <c r="E48" s="151" t="s">
        <v>100</v>
      </c>
      <c r="F48" s="91" t="e">
        <f>VLOOKUP(TRIM(Table32[[#This Row],[CAS Number (CAS)]]),CASwAddlQuestions,3,FALSE)</f>
        <v>#N/A</v>
      </c>
      <c r="G48" s="104" t="str">
        <f t="shared" si="4"/>
        <v/>
      </c>
      <c r="H48" s="104" t="str">
        <f>IF(G48="pigment",Table32[[#This Row],[Weight Percentage (no ranges)]],"")</f>
        <v/>
      </c>
      <c r="I48" s="104" t="str">
        <f t="shared" si="5"/>
        <v/>
      </c>
      <c r="J48" s="104" t="str">
        <f>IF(I48="binder",Table32[[#This Row],[Weight Percentage (no ranges)]],"")</f>
        <v/>
      </c>
      <c r="K48" s="104" t="str">
        <f t="shared" si="6"/>
        <v/>
      </c>
      <c r="L48" s="92" t="str">
        <f>IF(K48="solvent",Table32[[#This Row],[Weight Percentage (no ranges)]],"")</f>
        <v/>
      </c>
      <c r="M48" s="94" t="str">
        <f t="shared" si="0"/>
        <v/>
      </c>
      <c r="N48" s="77" t="e">
        <f>VLOOKUP(Table32[[#This Row],[CAS Number (CAS)]],RSLtbl,1,FALSE)</f>
        <v>#N/A</v>
      </c>
      <c r="O48" s="77">
        <f>IF(ISERROR(Table22[[#This Row],[lookup CAS]]),0,1)</f>
        <v>0</v>
      </c>
      <c r="P48" s="77">
        <f>IF(Table32[[#This Row],[Weight Percentage (no ranges)]]&lt;0.1,0,1)</f>
        <v>0</v>
      </c>
      <c r="Q48" s="173">
        <f>Table22[[#This Row],[is RSL]]+Table22[[#This Row],[is &gt;0.1]]</f>
        <v>0</v>
      </c>
    </row>
    <row r="49" spans="1:17" s="77" customFormat="1" ht="16" customHeight="1" x14ac:dyDescent="0.35">
      <c r="A49" s="150"/>
      <c r="B49" s="151"/>
      <c r="C49" s="152"/>
      <c r="D49" s="151" t="s">
        <v>100</v>
      </c>
      <c r="E49" s="151" t="s">
        <v>100</v>
      </c>
      <c r="F49" s="91" t="e">
        <f>VLOOKUP(TRIM(Table32[[#This Row],[CAS Number (CAS)]]),CASwAddlQuestions,3,FALSE)</f>
        <v>#N/A</v>
      </c>
      <c r="G49" s="104" t="str">
        <f t="shared" si="4"/>
        <v/>
      </c>
      <c r="H49" s="104" t="str">
        <f>IF(G49="pigment",Table32[[#This Row],[Weight Percentage (no ranges)]],"")</f>
        <v/>
      </c>
      <c r="I49" s="104" t="str">
        <f t="shared" si="5"/>
        <v/>
      </c>
      <c r="J49" s="104" t="str">
        <f>IF(I49="binder",Table32[[#This Row],[Weight Percentage (no ranges)]],"")</f>
        <v/>
      </c>
      <c r="K49" s="104" t="str">
        <f t="shared" si="6"/>
        <v/>
      </c>
      <c r="L49" s="92" t="str">
        <f>IF(K49="solvent",Table32[[#This Row],[Weight Percentage (no ranges)]],"")</f>
        <v/>
      </c>
      <c r="M49" s="94" t="str">
        <f t="shared" si="0"/>
        <v/>
      </c>
      <c r="N49" s="77" t="e">
        <f>VLOOKUP(Table32[[#This Row],[CAS Number (CAS)]],RSLtbl,1,FALSE)</f>
        <v>#N/A</v>
      </c>
      <c r="O49" s="77">
        <f>IF(ISERROR(Table22[[#This Row],[lookup CAS]]),0,1)</f>
        <v>0</v>
      </c>
      <c r="P49" s="77">
        <f>IF(Table32[[#This Row],[Weight Percentage (no ranges)]]&lt;0.1,0,1)</f>
        <v>0</v>
      </c>
      <c r="Q49" s="173">
        <f>Table22[[#This Row],[is RSL]]+Table22[[#This Row],[is &gt;0.1]]</f>
        <v>0</v>
      </c>
    </row>
    <row r="50" spans="1:17" s="77" customFormat="1" ht="16" customHeight="1" x14ac:dyDescent="0.35">
      <c r="A50" s="150"/>
      <c r="B50" s="151"/>
      <c r="C50" s="152"/>
      <c r="D50" s="151" t="s">
        <v>100</v>
      </c>
      <c r="E50" s="151" t="s">
        <v>100</v>
      </c>
      <c r="F50" s="91" t="e">
        <f>VLOOKUP(TRIM(Table32[[#This Row],[CAS Number (CAS)]]),CASwAddlQuestions,3,FALSE)</f>
        <v>#N/A</v>
      </c>
      <c r="G50" s="104" t="str">
        <f t="shared" si="4"/>
        <v/>
      </c>
      <c r="H50" s="104" t="str">
        <f>IF(G50="pigment",Table32[[#This Row],[Weight Percentage (no ranges)]],"")</f>
        <v/>
      </c>
      <c r="I50" s="104" t="str">
        <f t="shared" si="5"/>
        <v/>
      </c>
      <c r="J50" s="104" t="str">
        <f>IF(I50="binder",Table32[[#This Row],[Weight Percentage (no ranges)]],"")</f>
        <v/>
      </c>
      <c r="K50" s="104" t="str">
        <f t="shared" si="6"/>
        <v/>
      </c>
      <c r="L50" s="92" t="str">
        <f>IF(K50="solvent",Table32[[#This Row],[Weight Percentage (no ranges)]],"")</f>
        <v/>
      </c>
      <c r="M50" s="94" t="str">
        <f t="shared" si="0"/>
        <v/>
      </c>
      <c r="N50" s="77" t="e">
        <f>VLOOKUP(Table32[[#This Row],[CAS Number (CAS)]],RSLtbl,1,FALSE)</f>
        <v>#N/A</v>
      </c>
      <c r="O50" s="77">
        <f>IF(ISERROR(Table22[[#This Row],[lookup CAS]]),0,1)</f>
        <v>0</v>
      </c>
      <c r="P50" s="77">
        <f>IF(Table32[[#This Row],[Weight Percentage (no ranges)]]&lt;0.1,0,1)</f>
        <v>0</v>
      </c>
      <c r="Q50" s="173">
        <f>Table22[[#This Row],[is RSL]]+Table22[[#This Row],[is &gt;0.1]]</f>
        <v>0</v>
      </c>
    </row>
    <row r="51" spans="1:17" s="77" customFormat="1" ht="16" customHeight="1" x14ac:dyDescent="0.35">
      <c r="A51" s="150"/>
      <c r="B51" s="151"/>
      <c r="C51" s="152"/>
      <c r="D51" s="151" t="s">
        <v>100</v>
      </c>
      <c r="E51" s="151" t="s">
        <v>100</v>
      </c>
      <c r="F51" s="91" t="e">
        <f>VLOOKUP(TRIM(Table32[[#This Row],[CAS Number (CAS)]]),CASwAddlQuestions,3,FALSE)</f>
        <v>#N/A</v>
      </c>
      <c r="G51" s="104" t="str">
        <f t="shared" si="4"/>
        <v/>
      </c>
      <c r="H51" s="104" t="str">
        <f>IF(G51="pigment",Table32[[#This Row],[Weight Percentage (no ranges)]],"")</f>
        <v/>
      </c>
      <c r="I51" s="104" t="str">
        <f t="shared" si="5"/>
        <v/>
      </c>
      <c r="J51" s="104" t="str">
        <f>IF(I51="binder",Table32[[#This Row],[Weight Percentage (no ranges)]],"")</f>
        <v/>
      </c>
      <c r="K51" s="104" t="str">
        <f t="shared" si="6"/>
        <v/>
      </c>
      <c r="L51" s="92" t="str">
        <f>IF(K51="solvent",Table32[[#This Row],[Weight Percentage (no ranges)]],"")</f>
        <v/>
      </c>
      <c r="M51" s="94" t="str">
        <f t="shared" si="0"/>
        <v/>
      </c>
      <c r="N51" s="77" t="e">
        <f>VLOOKUP(Table32[[#This Row],[CAS Number (CAS)]],RSLtbl,1,FALSE)</f>
        <v>#N/A</v>
      </c>
      <c r="O51" s="77">
        <f>IF(ISERROR(Table22[[#This Row],[lookup CAS]]),0,1)</f>
        <v>0</v>
      </c>
      <c r="P51" s="77">
        <f>IF(Table32[[#This Row],[Weight Percentage (no ranges)]]&lt;0.1,0,1)</f>
        <v>0</v>
      </c>
      <c r="Q51" s="173">
        <f>Table22[[#This Row],[is RSL]]+Table22[[#This Row],[is &gt;0.1]]</f>
        <v>0</v>
      </c>
    </row>
    <row r="52" spans="1:17" s="77" customFormat="1" ht="16" customHeight="1" x14ac:dyDescent="0.35">
      <c r="A52" s="150"/>
      <c r="B52" s="151"/>
      <c r="C52" s="152"/>
      <c r="D52" s="151" t="s">
        <v>100</v>
      </c>
      <c r="E52" s="151" t="s">
        <v>100</v>
      </c>
      <c r="F52" s="91" t="e">
        <f>VLOOKUP(TRIM(Table32[[#This Row],[CAS Number (CAS)]]),CASwAddlQuestions,3,FALSE)</f>
        <v>#N/A</v>
      </c>
      <c r="G52" s="104" t="str">
        <f t="shared" si="4"/>
        <v/>
      </c>
      <c r="H52" s="104" t="str">
        <f>IF(G52="pigment",Table32[[#This Row],[Weight Percentage (no ranges)]],"")</f>
        <v/>
      </c>
      <c r="I52" s="104" t="str">
        <f t="shared" si="5"/>
        <v/>
      </c>
      <c r="J52" s="104" t="str">
        <f>IF(I52="binder",Table32[[#This Row],[Weight Percentage (no ranges)]],"")</f>
        <v/>
      </c>
      <c r="K52" s="104" t="str">
        <f t="shared" si="6"/>
        <v/>
      </c>
      <c r="L52" s="92" t="str">
        <f>IF(K52="solvent",Table32[[#This Row],[Weight Percentage (no ranges)]],"")</f>
        <v/>
      </c>
      <c r="M52" s="94" t="str">
        <f t="shared" si="0"/>
        <v/>
      </c>
      <c r="N52" s="77" t="e">
        <f>VLOOKUP(Table32[[#This Row],[CAS Number (CAS)]],RSLtbl,1,FALSE)</f>
        <v>#N/A</v>
      </c>
      <c r="O52" s="77">
        <f>IF(ISERROR(Table22[[#This Row],[lookup CAS]]),0,1)</f>
        <v>0</v>
      </c>
      <c r="P52" s="77">
        <f>IF(Table32[[#This Row],[Weight Percentage (no ranges)]]&lt;0.1,0,1)</f>
        <v>0</v>
      </c>
      <c r="Q52" s="173">
        <f>Table22[[#This Row],[is RSL]]+Table22[[#This Row],[is &gt;0.1]]</f>
        <v>0</v>
      </c>
    </row>
    <row r="53" spans="1:17" s="77" customFormat="1" ht="16" customHeight="1" x14ac:dyDescent="0.35">
      <c r="A53" s="150"/>
      <c r="B53" s="151"/>
      <c r="C53" s="152"/>
      <c r="D53" s="151" t="s">
        <v>100</v>
      </c>
      <c r="E53" s="151" t="s">
        <v>100</v>
      </c>
      <c r="F53" s="91" t="e">
        <f>VLOOKUP(TRIM(Table32[[#This Row],[CAS Number (CAS)]]),CASwAddlQuestions,3,FALSE)</f>
        <v>#N/A</v>
      </c>
      <c r="G53" s="104" t="str">
        <f t="shared" si="4"/>
        <v/>
      </c>
      <c r="H53" s="104" t="str">
        <f>IF(G53="pigment",Table32[[#This Row],[Weight Percentage (no ranges)]],"")</f>
        <v/>
      </c>
      <c r="I53" s="104" t="str">
        <f t="shared" si="5"/>
        <v/>
      </c>
      <c r="J53" s="104" t="str">
        <f>IF(I53="binder",Table32[[#This Row],[Weight Percentage (no ranges)]],"")</f>
        <v/>
      </c>
      <c r="K53" s="104" t="str">
        <f t="shared" si="6"/>
        <v/>
      </c>
      <c r="L53" s="92" t="str">
        <f>IF(K53="solvent",Table32[[#This Row],[Weight Percentage (no ranges)]],"")</f>
        <v/>
      </c>
      <c r="M53" s="94" t="str">
        <f t="shared" si="0"/>
        <v/>
      </c>
      <c r="N53" s="77" t="e">
        <f>VLOOKUP(Table32[[#This Row],[CAS Number (CAS)]],RSLtbl,1,FALSE)</f>
        <v>#N/A</v>
      </c>
      <c r="O53" s="77">
        <f>IF(ISERROR(Table22[[#This Row],[lookup CAS]]),0,1)</f>
        <v>0</v>
      </c>
      <c r="P53" s="77">
        <f>IF(Table32[[#This Row],[Weight Percentage (no ranges)]]&lt;0.1,0,1)</f>
        <v>0</v>
      </c>
      <c r="Q53" s="173">
        <f>Table22[[#This Row],[is RSL]]+Table22[[#This Row],[is &gt;0.1]]</f>
        <v>0</v>
      </c>
    </row>
    <row r="54" spans="1:17" s="77" customFormat="1" ht="16" customHeight="1" x14ac:dyDescent="0.35">
      <c r="A54" s="150"/>
      <c r="B54" s="151"/>
      <c r="C54" s="152"/>
      <c r="D54" s="151" t="s">
        <v>100</v>
      </c>
      <c r="E54" s="151" t="s">
        <v>100</v>
      </c>
      <c r="F54" s="91" t="e">
        <f>VLOOKUP(TRIM(Table32[[#This Row],[CAS Number (CAS)]]),CASwAddlQuestions,3,FALSE)</f>
        <v>#N/A</v>
      </c>
      <c r="G54" s="104" t="str">
        <f t="shared" si="4"/>
        <v/>
      </c>
      <c r="H54" s="104" t="str">
        <f>IF(G54="pigment",Table32[[#This Row],[Weight Percentage (no ranges)]],"")</f>
        <v/>
      </c>
      <c r="I54" s="104" t="str">
        <f t="shared" si="5"/>
        <v/>
      </c>
      <c r="J54" s="104" t="str">
        <f>IF(I54="binder",Table32[[#This Row],[Weight Percentage (no ranges)]],"")</f>
        <v/>
      </c>
      <c r="K54" s="104" t="str">
        <f t="shared" si="6"/>
        <v/>
      </c>
      <c r="L54" s="92" t="str">
        <f>IF(K54="solvent",Table32[[#This Row],[Weight Percentage (no ranges)]],"")</f>
        <v/>
      </c>
      <c r="M54" s="94" t="str">
        <f t="shared" si="0"/>
        <v/>
      </c>
      <c r="N54" s="77" t="e">
        <f>VLOOKUP(Table32[[#This Row],[CAS Number (CAS)]],RSLtbl,1,FALSE)</f>
        <v>#N/A</v>
      </c>
      <c r="O54" s="77">
        <f>IF(ISERROR(Table22[[#This Row],[lookup CAS]]),0,1)</f>
        <v>0</v>
      </c>
      <c r="P54" s="77">
        <f>IF(Table32[[#This Row],[Weight Percentage (no ranges)]]&lt;0.1,0,1)</f>
        <v>0</v>
      </c>
      <c r="Q54" s="173">
        <f>Table22[[#This Row],[is RSL]]+Table22[[#This Row],[is &gt;0.1]]</f>
        <v>0</v>
      </c>
    </row>
    <row r="55" spans="1:17" s="77" customFormat="1" ht="16" customHeight="1" x14ac:dyDescent="0.35">
      <c r="A55" s="150"/>
      <c r="B55" s="151"/>
      <c r="C55" s="152"/>
      <c r="D55" s="151" t="s">
        <v>100</v>
      </c>
      <c r="E55" s="151" t="s">
        <v>100</v>
      </c>
      <c r="F55" s="91" t="e">
        <f>VLOOKUP(TRIM(Table32[[#This Row],[CAS Number (CAS)]]),CASwAddlQuestions,3,FALSE)</f>
        <v>#N/A</v>
      </c>
      <c r="G55" s="104" t="str">
        <f t="shared" si="4"/>
        <v/>
      </c>
      <c r="H55" s="104" t="str">
        <f>IF(G55="pigment",Table32[[#This Row],[Weight Percentage (no ranges)]],"")</f>
        <v/>
      </c>
      <c r="I55" s="104" t="str">
        <f t="shared" si="5"/>
        <v/>
      </c>
      <c r="J55" s="104" t="str">
        <f>IF(I55="binder",Table32[[#This Row],[Weight Percentage (no ranges)]],"")</f>
        <v/>
      </c>
      <c r="K55" s="104" t="str">
        <f t="shared" si="6"/>
        <v/>
      </c>
      <c r="L55" s="92" t="str">
        <f>IF(K55="solvent",Table32[[#This Row],[Weight Percentage (no ranges)]],"")</f>
        <v/>
      </c>
      <c r="M55" s="94" t="str">
        <f t="shared" si="0"/>
        <v/>
      </c>
      <c r="N55" s="77" t="e">
        <f>VLOOKUP(Table32[[#This Row],[CAS Number (CAS)]],RSLtbl,1,FALSE)</f>
        <v>#N/A</v>
      </c>
      <c r="O55" s="77">
        <f>IF(ISERROR(Table22[[#This Row],[lookup CAS]]),0,1)</f>
        <v>0</v>
      </c>
      <c r="P55" s="77">
        <f>IF(Table32[[#This Row],[Weight Percentage (no ranges)]]&lt;0.1,0,1)</f>
        <v>0</v>
      </c>
      <c r="Q55" s="173">
        <f>Table22[[#This Row],[is RSL]]+Table22[[#This Row],[is &gt;0.1]]</f>
        <v>0</v>
      </c>
    </row>
    <row r="56" spans="1:17" s="77" customFormat="1" ht="16" customHeight="1" x14ac:dyDescent="0.35">
      <c r="A56" s="150"/>
      <c r="B56" s="151"/>
      <c r="C56" s="152"/>
      <c r="D56" s="151" t="s">
        <v>100</v>
      </c>
      <c r="E56" s="151" t="s">
        <v>100</v>
      </c>
      <c r="F56" s="91" t="e">
        <f>VLOOKUP(TRIM(Table32[[#This Row],[CAS Number (CAS)]]),CASwAddlQuestions,3,FALSE)</f>
        <v>#N/A</v>
      </c>
      <c r="G56" s="104" t="str">
        <f t="shared" si="4"/>
        <v/>
      </c>
      <c r="H56" s="104" t="str">
        <f>IF(G56="pigment",Table32[[#This Row],[Weight Percentage (no ranges)]],"")</f>
        <v/>
      </c>
      <c r="I56" s="104" t="str">
        <f t="shared" si="5"/>
        <v/>
      </c>
      <c r="J56" s="104" t="str">
        <f>IF(I56="binder",Table32[[#This Row],[Weight Percentage (no ranges)]],"")</f>
        <v/>
      </c>
      <c r="K56" s="104" t="str">
        <f t="shared" si="6"/>
        <v/>
      </c>
      <c r="L56" s="92" t="str">
        <f>IF(K56="solvent",Table32[[#This Row],[Weight Percentage (no ranges)]],"")</f>
        <v/>
      </c>
      <c r="M56" s="94" t="str">
        <f t="shared" si="0"/>
        <v/>
      </c>
      <c r="N56" s="77" t="e">
        <f>VLOOKUP(Table32[[#This Row],[CAS Number (CAS)]],RSLtbl,1,FALSE)</f>
        <v>#N/A</v>
      </c>
      <c r="O56" s="77">
        <f>IF(ISERROR(Table22[[#This Row],[lookup CAS]]),0,1)</f>
        <v>0</v>
      </c>
      <c r="P56" s="77">
        <f>IF(Table32[[#This Row],[Weight Percentage (no ranges)]]&lt;0.1,0,1)</f>
        <v>0</v>
      </c>
      <c r="Q56" s="173">
        <f>Table22[[#This Row],[is RSL]]+Table22[[#This Row],[is &gt;0.1]]</f>
        <v>0</v>
      </c>
    </row>
    <row r="57" spans="1:17" s="77" customFormat="1" ht="16" customHeight="1" x14ac:dyDescent="0.35">
      <c r="A57" s="150"/>
      <c r="B57" s="151"/>
      <c r="C57" s="152"/>
      <c r="D57" s="151" t="s">
        <v>100</v>
      </c>
      <c r="E57" s="151" t="s">
        <v>100</v>
      </c>
      <c r="F57" s="91" t="e">
        <f>VLOOKUP(TRIM(Table32[[#This Row],[CAS Number (CAS)]]),CASwAddlQuestions,3,FALSE)</f>
        <v>#N/A</v>
      </c>
      <c r="G57" s="104" t="str">
        <f t="shared" si="4"/>
        <v/>
      </c>
      <c r="H57" s="104" t="str">
        <f>IF(G57="pigment",Table32[[#This Row],[Weight Percentage (no ranges)]],"")</f>
        <v/>
      </c>
      <c r="I57" s="104" t="str">
        <f t="shared" si="5"/>
        <v/>
      </c>
      <c r="J57" s="104" t="str">
        <f>IF(I57="binder",Table32[[#This Row],[Weight Percentage (no ranges)]],"")</f>
        <v/>
      </c>
      <c r="K57" s="104" t="str">
        <f t="shared" si="6"/>
        <v/>
      </c>
      <c r="L57" s="92" t="str">
        <f>IF(K57="solvent",Table32[[#This Row],[Weight Percentage (no ranges)]],"")</f>
        <v/>
      </c>
      <c r="M57" s="94" t="str">
        <f t="shared" si="0"/>
        <v/>
      </c>
      <c r="N57" s="77" t="e">
        <f>VLOOKUP(Table32[[#This Row],[CAS Number (CAS)]],RSLtbl,1,FALSE)</f>
        <v>#N/A</v>
      </c>
      <c r="O57" s="77">
        <f>IF(ISERROR(Table22[[#This Row],[lookup CAS]]),0,1)</f>
        <v>0</v>
      </c>
      <c r="P57" s="77">
        <f>IF(Table32[[#This Row],[Weight Percentage (no ranges)]]&lt;0.1,0,1)</f>
        <v>0</v>
      </c>
      <c r="Q57" s="173">
        <f>Table22[[#This Row],[is RSL]]+Table22[[#This Row],[is &gt;0.1]]</f>
        <v>0</v>
      </c>
    </row>
    <row r="58" spans="1:17" s="77" customFormat="1" ht="16" customHeight="1" x14ac:dyDescent="0.35">
      <c r="A58" s="150"/>
      <c r="B58" s="151"/>
      <c r="C58" s="152"/>
      <c r="D58" s="151" t="s">
        <v>100</v>
      </c>
      <c r="E58" s="151" t="s">
        <v>100</v>
      </c>
      <c r="F58" s="91" t="e">
        <f>VLOOKUP(TRIM(Table32[[#This Row],[CAS Number (CAS)]]),CASwAddlQuestions,3,FALSE)</f>
        <v>#N/A</v>
      </c>
      <c r="G58" s="104" t="str">
        <f t="shared" si="4"/>
        <v/>
      </c>
      <c r="H58" s="104" t="str">
        <f>IF(G58="pigment",Table32[[#This Row],[Weight Percentage (no ranges)]],"")</f>
        <v/>
      </c>
      <c r="I58" s="104" t="str">
        <f t="shared" si="5"/>
        <v/>
      </c>
      <c r="J58" s="104" t="str">
        <f>IF(I58="binder",Table32[[#This Row],[Weight Percentage (no ranges)]],"")</f>
        <v/>
      </c>
      <c r="K58" s="104" t="str">
        <f t="shared" si="6"/>
        <v/>
      </c>
      <c r="L58" s="92" t="str">
        <f>IF(K58="solvent",Table32[[#This Row],[Weight Percentage (no ranges)]],"")</f>
        <v/>
      </c>
      <c r="M58" s="94" t="str">
        <f t="shared" si="0"/>
        <v/>
      </c>
      <c r="N58" s="77" t="e">
        <f>VLOOKUP(Table32[[#This Row],[CAS Number (CAS)]],RSLtbl,1,FALSE)</f>
        <v>#N/A</v>
      </c>
      <c r="O58" s="77">
        <f>IF(ISERROR(Table22[[#This Row],[lookup CAS]]),0,1)</f>
        <v>0</v>
      </c>
      <c r="P58" s="77">
        <f>IF(Table32[[#This Row],[Weight Percentage (no ranges)]]&lt;0.1,0,1)</f>
        <v>0</v>
      </c>
      <c r="Q58" s="173">
        <f>Table22[[#This Row],[is RSL]]+Table22[[#This Row],[is &gt;0.1]]</f>
        <v>0</v>
      </c>
    </row>
    <row r="59" spans="1:17" s="77" customFormat="1" ht="16" customHeight="1" x14ac:dyDescent="0.35">
      <c r="A59" s="150"/>
      <c r="B59" s="151"/>
      <c r="C59" s="152"/>
      <c r="D59" s="151" t="s">
        <v>100</v>
      </c>
      <c r="E59" s="151" t="s">
        <v>100</v>
      </c>
      <c r="F59" s="91" t="e">
        <f>VLOOKUP(TRIM(Table32[[#This Row],[CAS Number (CAS)]]),CASwAddlQuestions,3,FALSE)</f>
        <v>#N/A</v>
      </c>
      <c r="G59" s="104" t="str">
        <f t="shared" si="4"/>
        <v/>
      </c>
      <c r="H59" s="104" t="str">
        <f>IF(G59="pigment",Table32[[#This Row],[Weight Percentage (no ranges)]],"")</f>
        <v/>
      </c>
      <c r="I59" s="104" t="str">
        <f t="shared" si="5"/>
        <v/>
      </c>
      <c r="J59" s="104" t="str">
        <f>IF(I59="binder",Table32[[#This Row],[Weight Percentage (no ranges)]],"")</f>
        <v/>
      </c>
      <c r="K59" s="104" t="str">
        <f t="shared" si="6"/>
        <v/>
      </c>
      <c r="L59" s="92" t="str">
        <f>IF(K59="solvent",Table32[[#This Row],[Weight Percentage (no ranges)]],"")</f>
        <v/>
      </c>
      <c r="M59" s="94" t="str">
        <f t="shared" si="0"/>
        <v/>
      </c>
      <c r="N59" s="77" t="e">
        <f>VLOOKUP(Table32[[#This Row],[CAS Number (CAS)]],RSLtbl,1,FALSE)</f>
        <v>#N/A</v>
      </c>
      <c r="O59" s="77">
        <f>IF(ISERROR(Table22[[#This Row],[lookup CAS]]),0,1)</f>
        <v>0</v>
      </c>
      <c r="P59" s="77">
        <f>IF(Table32[[#This Row],[Weight Percentage (no ranges)]]&lt;0.1,0,1)</f>
        <v>0</v>
      </c>
      <c r="Q59" s="173">
        <f>Table22[[#This Row],[is RSL]]+Table22[[#This Row],[is &gt;0.1]]</f>
        <v>0</v>
      </c>
    </row>
    <row r="60" spans="1:17" s="77" customFormat="1" ht="16" customHeight="1" x14ac:dyDescent="0.35">
      <c r="A60" s="150"/>
      <c r="B60" s="151"/>
      <c r="C60" s="152"/>
      <c r="D60" s="151" t="s">
        <v>100</v>
      </c>
      <c r="E60" s="151" t="s">
        <v>100</v>
      </c>
      <c r="F60" s="91" t="e">
        <f>VLOOKUP(TRIM(Table32[[#This Row],[CAS Number (CAS)]]),CASwAddlQuestions,3,FALSE)</f>
        <v>#N/A</v>
      </c>
      <c r="G60" s="104" t="str">
        <f t="shared" si="4"/>
        <v/>
      </c>
      <c r="H60" s="104" t="str">
        <f>IF(G60="pigment",Table32[[#This Row],[Weight Percentage (no ranges)]],"")</f>
        <v/>
      </c>
      <c r="I60" s="104" t="str">
        <f t="shared" si="5"/>
        <v/>
      </c>
      <c r="J60" s="104" t="str">
        <f>IF(I60="binder",Table32[[#This Row],[Weight Percentage (no ranges)]],"")</f>
        <v/>
      </c>
      <c r="K60" s="104" t="str">
        <f t="shared" si="6"/>
        <v/>
      </c>
      <c r="L60" s="92" t="str">
        <f>IF(K60="solvent",Table32[[#This Row],[Weight Percentage (no ranges)]],"")</f>
        <v/>
      </c>
      <c r="M60" s="94" t="str">
        <f t="shared" si="0"/>
        <v/>
      </c>
      <c r="N60" s="77" t="e">
        <f>VLOOKUP(Table32[[#This Row],[CAS Number (CAS)]],RSLtbl,1,FALSE)</f>
        <v>#N/A</v>
      </c>
      <c r="O60" s="77">
        <f>IF(ISERROR(Table22[[#This Row],[lookup CAS]]),0,1)</f>
        <v>0</v>
      </c>
      <c r="P60" s="77">
        <f>IF(Table32[[#This Row],[Weight Percentage (no ranges)]]&lt;0.1,0,1)</f>
        <v>0</v>
      </c>
      <c r="Q60" s="173">
        <f>Table22[[#This Row],[is RSL]]+Table22[[#This Row],[is &gt;0.1]]</f>
        <v>0</v>
      </c>
    </row>
    <row r="61" spans="1:17" s="77" customFormat="1" ht="16" customHeight="1" x14ac:dyDescent="0.35">
      <c r="A61" s="150"/>
      <c r="B61" s="151"/>
      <c r="C61" s="152"/>
      <c r="D61" s="151" t="s">
        <v>100</v>
      </c>
      <c r="E61" s="151" t="s">
        <v>100</v>
      </c>
      <c r="F61" s="91" t="e">
        <f>VLOOKUP(TRIM(Table32[[#This Row],[CAS Number (CAS)]]),CASwAddlQuestions,3,FALSE)</f>
        <v>#N/A</v>
      </c>
      <c r="G61" s="104" t="str">
        <f t="shared" si="4"/>
        <v/>
      </c>
      <c r="H61" s="104" t="str">
        <f>IF(G61="pigment",Table32[[#This Row],[Weight Percentage (no ranges)]],"")</f>
        <v/>
      </c>
      <c r="I61" s="104" t="str">
        <f t="shared" si="5"/>
        <v/>
      </c>
      <c r="J61" s="104" t="str">
        <f>IF(I61="binder",Table32[[#This Row],[Weight Percentage (no ranges)]],"")</f>
        <v/>
      </c>
      <c r="K61" s="104" t="str">
        <f t="shared" si="6"/>
        <v/>
      </c>
      <c r="L61" s="92" t="str">
        <f>IF(K61="solvent",Table32[[#This Row],[Weight Percentage (no ranges)]],"")</f>
        <v/>
      </c>
      <c r="M61" s="94" t="str">
        <f t="shared" si="0"/>
        <v/>
      </c>
      <c r="N61" s="77" t="e">
        <f>VLOOKUP(Table32[[#This Row],[CAS Number (CAS)]],RSLtbl,1,FALSE)</f>
        <v>#N/A</v>
      </c>
      <c r="O61" s="77">
        <f>IF(ISERROR(Table22[[#This Row],[lookup CAS]]),0,1)</f>
        <v>0</v>
      </c>
      <c r="P61" s="77">
        <f>IF(Table32[[#This Row],[Weight Percentage (no ranges)]]&lt;0.1,0,1)</f>
        <v>0</v>
      </c>
      <c r="Q61" s="173">
        <f>Table22[[#This Row],[is RSL]]+Table22[[#This Row],[is &gt;0.1]]</f>
        <v>0</v>
      </c>
    </row>
    <row r="62" spans="1:17" s="77" customFormat="1" ht="16" customHeight="1" x14ac:dyDescent="0.35">
      <c r="A62" s="150"/>
      <c r="B62" s="151"/>
      <c r="C62" s="152"/>
      <c r="D62" s="151" t="s">
        <v>100</v>
      </c>
      <c r="E62" s="151" t="s">
        <v>100</v>
      </c>
      <c r="F62" s="91" t="e">
        <f>VLOOKUP(TRIM(Table32[[#This Row],[CAS Number (CAS)]]),CASwAddlQuestions,3,FALSE)</f>
        <v>#N/A</v>
      </c>
      <c r="G62" s="104" t="str">
        <f t="shared" si="4"/>
        <v/>
      </c>
      <c r="H62" s="104" t="str">
        <f>IF(G62="pigment",Table32[[#This Row],[Weight Percentage (no ranges)]],"")</f>
        <v/>
      </c>
      <c r="I62" s="104" t="str">
        <f t="shared" si="5"/>
        <v/>
      </c>
      <c r="J62" s="104" t="str">
        <f>IF(I62="binder",Table32[[#This Row],[Weight Percentage (no ranges)]],"")</f>
        <v/>
      </c>
      <c r="K62" s="104" t="str">
        <f t="shared" si="6"/>
        <v/>
      </c>
      <c r="L62" s="92" t="str">
        <f>IF(K62="solvent",Table32[[#This Row],[Weight Percentage (no ranges)]],"")</f>
        <v/>
      </c>
      <c r="M62" s="94" t="str">
        <f t="shared" si="0"/>
        <v/>
      </c>
      <c r="N62" s="77" t="e">
        <f>VLOOKUP(Table32[[#This Row],[CAS Number (CAS)]],RSLtbl,1,FALSE)</f>
        <v>#N/A</v>
      </c>
      <c r="O62" s="77">
        <f>IF(ISERROR(Table22[[#This Row],[lookup CAS]]),0,1)</f>
        <v>0</v>
      </c>
      <c r="P62" s="77">
        <f>IF(Table32[[#This Row],[Weight Percentage (no ranges)]]&lt;0.1,0,1)</f>
        <v>0</v>
      </c>
      <c r="Q62" s="173">
        <f>Table22[[#This Row],[is RSL]]+Table22[[#This Row],[is &gt;0.1]]</f>
        <v>0</v>
      </c>
    </row>
    <row r="63" spans="1:17" s="77" customFormat="1" ht="16" customHeight="1" x14ac:dyDescent="0.35">
      <c r="A63" s="150"/>
      <c r="B63" s="151"/>
      <c r="C63" s="152"/>
      <c r="D63" s="151" t="s">
        <v>100</v>
      </c>
      <c r="E63" s="151" t="s">
        <v>100</v>
      </c>
      <c r="F63" s="91" t="e">
        <f>VLOOKUP(TRIM(Table32[[#This Row],[CAS Number (CAS)]]),CASwAddlQuestions,3,FALSE)</f>
        <v>#N/A</v>
      </c>
      <c r="G63" s="104" t="str">
        <f t="shared" si="4"/>
        <v/>
      </c>
      <c r="H63" s="104" t="str">
        <f>IF(G63="pigment",Table32[[#This Row],[Weight Percentage (no ranges)]],"")</f>
        <v/>
      </c>
      <c r="I63" s="104" t="str">
        <f t="shared" si="5"/>
        <v/>
      </c>
      <c r="J63" s="104" t="str">
        <f>IF(I63="binder",Table32[[#This Row],[Weight Percentage (no ranges)]],"")</f>
        <v/>
      </c>
      <c r="K63" s="104" t="str">
        <f t="shared" si="6"/>
        <v/>
      </c>
      <c r="L63" s="92" t="str">
        <f>IF(K63="solvent",Table32[[#This Row],[Weight Percentage (no ranges)]],"")</f>
        <v/>
      </c>
      <c r="M63" s="94" t="str">
        <f t="shared" si="0"/>
        <v/>
      </c>
      <c r="N63" s="77" t="e">
        <f>VLOOKUP(Table32[[#This Row],[CAS Number (CAS)]],RSLtbl,1,FALSE)</f>
        <v>#N/A</v>
      </c>
      <c r="O63" s="77">
        <f>IF(ISERROR(Table22[[#This Row],[lookup CAS]]),0,1)</f>
        <v>0</v>
      </c>
      <c r="P63" s="77">
        <f>IF(Table32[[#This Row],[Weight Percentage (no ranges)]]&lt;0.1,0,1)</f>
        <v>0</v>
      </c>
      <c r="Q63" s="173">
        <f>Table22[[#This Row],[is RSL]]+Table22[[#This Row],[is &gt;0.1]]</f>
        <v>0</v>
      </c>
    </row>
    <row r="64" spans="1:17" s="77" customFormat="1" ht="16" customHeight="1" x14ac:dyDescent="0.35">
      <c r="A64" s="150"/>
      <c r="B64" s="151"/>
      <c r="C64" s="152"/>
      <c r="D64" s="151" t="s">
        <v>100</v>
      </c>
      <c r="E64" s="151" t="s">
        <v>100</v>
      </c>
      <c r="F64" s="91" t="e">
        <f>VLOOKUP(TRIM(Table32[[#This Row],[CAS Number (CAS)]]),CASwAddlQuestions,3,FALSE)</f>
        <v>#N/A</v>
      </c>
      <c r="G64" s="104" t="str">
        <f t="shared" si="4"/>
        <v/>
      </c>
      <c r="H64" s="104" t="str">
        <f>IF(G64="pigment",Table32[[#This Row],[Weight Percentage (no ranges)]],"")</f>
        <v/>
      </c>
      <c r="I64" s="104" t="str">
        <f t="shared" si="5"/>
        <v/>
      </c>
      <c r="J64" s="104" t="str">
        <f>IF(I64="binder",Table32[[#This Row],[Weight Percentage (no ranges)]],"")</f>
        <v/>
      </c>
      <c r="K64" s="104" t="str">
        <f t="shared" si="6"/>
        <v/>
      </c>
      <c r="L64" s="92" t="str">
        <f>IF(K64="solvent",Table32[[#This Row],[Weight Percentage (no ranges)]],"")</f>
        <v/>
      </c>
      <c r="M64" s="94" t="str">
        <f t="shared" si="0"/>
        <v/>
      </c>
      <c r="N64" s="77" t="e">
        <f>VLOOKUP(Table32[[#This Row],[CAS Number (CAS)]],RSLtbl,1,FALSE)</f>
        <v>#N/A</v>
      </c>
      <c r="O64" s="77">
        <f>IF(ISERROR(Table22[[#This Row],[lookup CAS]]),0,1)</f>
        <v>0</v>
      </c>
      <c r="P64" s="77">
        <f>IF(Table32[[#This Row],[Weight Percentage (no ranges)]]&lt;0.1,0,1)</f>
        <v>0</v>
      </c>
      <c r="Q64" s="173">
        <f>Table22[[#This Row],[is RSL]]+Table22[[#This Row],[is &gt;0.1]]</f>
        <v>0</v>
      </c>
    </row>
    <row r="65" spans="1:17" s="77" customFormat="1" ht="16" customHeight="1" x14ac:dyDescent="0.35">
      <c r="A65" s="150"/>
      <c r="B65" s="151"/>
      <c r="C65" s="152"/>
      <c r="D65" s="151" t="s">
        <v>100</v>
      </c>
      <c r="E65" s="151" t="s">
        <v>100</v>
      </c>
      <c r="F65" s="91" t="e">
        <f>VLOOKUP(TRIM(Table32[[#This Row],[CAS Number (CAS)]]),CASwAddlQuestions,3,FALSE)</f>
        <v>#N/A</v>
      </c>
      <c r="G65" s="104" t="str">
        <f t="shared" si="4"/>
        <v/>
      </c>
      <c r="H65" s="104" t="str">
        <f>IF(G65="pigment",Table32[[#This Row],[Weight Percentage (no ranges)]],"")</f>
        <v/>
      </c>
      <c r="I65" s="104" t="str">
        <f t="shared" si="5"/>
        <v/>
      </c>
      <c r="J65" s="104" t="str">
        <f>IF(I65="binder",Table32[[#This Row],[Weight Percentage (no ranges)]],"")</f>
        <v/>
      </c>
      <c r="K65" s="104" t="str">
        <f t="shared" si="6"/>
        <v/>
      </c>
      <c r="L65" s="92" t="str">
        <f>IF(K65="solvent",Table32[[#This Row],[Weight Percentage (no ranges)]],"")</f>
        <v/>
      </c>
      <c r="M65" s="94" t="str">
        <f t="shared" si="0"/>
        <v/>
      </c>
      <c r="N65" s="77" t="e">
        <f>VLOOKUP(Table32[[#This Row],[CAS Number (CAS)]],RSLtbl,1,FALSE)</f>
        <v>#N/A</v>
      </c>
      <c r="O65" s="77">
        <f>IF(ISERROR(Table22[[#This Row],[lookup CAS]]),0,1)</f>
        <v>0</v>
      </c>
      <c r="P65" s="77">
        <f>IF(Table32[[#This Row],[Weight Percentage (no ranges)]]&lt;0.1,0,1)</f>
        <v>0</v>
      </c>
      <c r="Q65" s="173">
        <f>Table22[[#This Row],[is RSL]]+Table22[[#This Row],[is &gt;0.1]]</f>
        <v>0</v>
      </c>
    </row>
    <row r="66" spans="1:17" s="77" customFormat="1" ht="16" customHeight="1" x14ac:dyDescent="0.35">
      <c r="A66" s="150"/>
      <c r="B66" s="151"/>
      <c r="C66" s="152"/>
      <c r="D66" s="151" t="s">
        <v>100</v>
      </c>
      <c r="E66" s="151" t="s">
        <v>100</v>
      </c>
      <c r="F66" s="91" t="e">
        <f>VLOOKUP(TRIM(Table32[[#This Row],[CAS Number (CAS)]]),CASwAddlQuestions,3,FALSE)</f>
        <v>#N/A</v>
      </c>
      <c r="G66" s="104" t="str">
        <f t="shared" si="4"/>
        <v/>
      </c>
      <c r="H66" s="104" t="str">
        <f>IF(G66="pigment",Table32[[#This Row],[Weight Percentage (no ranges)]],"")</f>
        <v/>
      </c>
      <c r="I66" s="104" t="str">
        <f t="shared" si="5"/>
        <v/>
      </c>
      <c r="J66" s="104" t="str">
        <f>IF(I66="binder",Table32[[#This Row],[Weight Percentage (no ranges)]],"")</f>
        <v/>
      </c>
      <c r="K66" s="104" t="str">
        <f t="shared" si="6"/>
        <v/>
      </c>
      <c r="L66" s="92" t="str">
        <f>IF(K66="solvent",Table32[[#This Row],[Weight Percentage (no ranges)]],"")</f>
        <v/>
      </c>
      <c r="M66" s="94" t="str">
        <f t="shared" si="0"/>
        <v/>
      </c>
      <c r="N66" s="77" t="e">
        <f>VLOOKUP(Table32[[#This Row],[CAS Number (CAS)]],RSLtbl,1,FALSE)</f>
        <v>#N/A</v>
      </c>
      <c r="O66" s="77">
        <f>IF(ISERROR(Table22[[#This Row],[lookup CAS]]),0,1)</f>
        <v>0</v>
      </c>
      <c r="P66" s="77">
        <f>IF(Table32[[#This Row],[Weight Percentage (no ranges)]]&lt;0.1,0,1)</f>
        <v>0</v>
      </c>
      <c r="Q66" s="173">
        <f>Table22[[#This Row],[is RSL]]+Table22[[#This Row],[is &gt;0.1]]</f>
        <v>0</v>
      </c>
    </row>
    <row r="67" spans="1:17" s="77" customFormat="1" ht="16" customHeight="1" x14ac:dyDescent="0.35">
      <c r="A67" s="150"/>
      <c r="B67" s="153"/>
      <c r="C67" s="154"/>
      <c r="D67" s="151" t="s">
        <v>100</v>
      </c>
      <c r="E67" s="151" t="s">
        <v>100</v>
      </c>
      <c r="F67" s="91" t="e">
        <f>VLOOKUP(TRIM(Table32[[#This Row],[CAS Number (CAS)]]),CASwAddlQuestions,3,FALSE)</f>
        <v>#N/A</v>
      </c>
      <c r="G67" s="104" t="str">
        <f t="shared" si="4"/>
        <v/>
      </c>
      <c r="H67" s="104" t="str">
        <f>IF(G67="pigment",Table32[[#This Row],[Weight Percentage (no ranges)]],"")</f>
        <v/>
      </c>
      <c r="I67" s="104" t="str">
        <f t="shared" si="5"/>
        <v/>
      </c>
      <c r="J67" s="104" t="str">
        <f>IF(I67="binder",Table32[[#This Row],[Weight Percentage (no ranges)]],"")</f>
        <v/>
      </c>
      <c r="K67" s="104" t="str">
        <f t="shared" si="6"/>
        <v/>
      </c>
      <c r="L67" s="92" t="str">
        <f>IF(K67="solvent",Table32[[#This Row],[Weight Percentage (no ranges)]],"")</f>
        <v/>
      </c>
      <c r="M67" s="94" t="str">
        <f t="shared" si="0"/>
        <v/>
      </c>
      <c r="N67" s="77" t="e">
        <f>VLOOKUP(Table32[[#This Row],[CAS Number (CAS)]],RSLtbl,1,FALSE)</f>
        <v>#N/A</v>
      </c>
      <c r="O67" s="77">
        <f>IF(ISERROR(Table22[[#This Row],[lookup CAS]]),0,1)</f>
        <v>0</v>
      </c>
      <c r="P67" s="77">
        <f>IF(Table32[[#This Row],[Weight Percentage (no ranges)]]&lt;0.1,0,1)</f>
        <v>0</v>
      </c>
      <c r="Q67" s="173">
        <f>Table22[[#This Row],[is RSL]]+Table22[[#This Row],[is &gt;0.1]]</f>
        <v>0</v>
      </c>
    </row>
    <row r="68" spans="1:17" s="77" customFormat="1" ht="16" customHeight="1" x14ac:dyDescent="0.35">
      <c r="A68" s="150"/>
      <c r="B68" s="153"/>
      <c r="C68" s="154"/>
      <c r="D68" s="151" t="s">
        <v>100</v>
      </c>
      <c r="E68" s="151" t="s">
        <v>100</v>
      </c>
      <c r="F68" s="91" t="e">
        <f>VLOOKUP(TRIM(Table32[[#This Row],[CAS Number (CAS)]]),CASwAddlQuestions,3,FALSE)</f>
        <v>#N/A</v>
      </c>
      <c r="G68" s="104" t="str">
        <f t="shared" si="4"/>
        <v/>
      </c>
      <c r="H68" s="104" t="str">
        <f>IF(G68="pigment",Table32[[#This Row],[Weight Percentage (no ranges)]],"")</f>
        <v/>
      </c>
      <c r="I68" s="104" t="str">
        <f t="shared" si="5"/>
        <v/>
      </c>
      <c r="J68" s="104" t="str">
        <f>IF(I68="binder",Table32[[#This Row],[Weight Percentage (no ranges)]],"")</f>
        <v/>
      </c>
      <c r="K68" s="104" t="str">
        <f t="shared" si="6"/>
        <v/>
      </c>
      <c r="L68" s="92" t="str">
        <f>IF(K68="solvent",Table32[[#This Row],[Weight Percentage (no ranges)]],"")</f>
        <v/>
      </c>
      <c r="M68" s="94" t="str">
        <f t="shared" si="0"/>
        <v/>
      </c>
      <c r="N68" s="77" t="e">
        <f>VLOOKUP(Table32[[#This Row],[CAS Number (CAS)]],RSLtbl,1,FALSE)</f>
        <v>#N/A</v>
      </c>
      <c r="O68" s="77">
        <f>IF(ISERROR(Table22[[#This Row],[lookup CAS]]),0,1)</f>
        <v>0</v>
      </c>
      <c r="P68" s="77">
        <f>IF(Table32[[#This Row],[Weight Percentage (no ranges)]]&lt;0.1,0,1)</f>
        <v>0</v>
      </c>
      <c r="Q68" s="173">
        <f>Table22[[#This Row],[is RSL]]+Table22[[#This Row],[is &gt;0.1]]</f>
        <v>0</v>
      </c>
    </row>
    <row r="69" spans="1:17" s="77" customFormat="1" ht="16" customHeight="1" x14ac:dyDescent="0.35">
      <c r="A69" s="150"/>
      <c r="B69" s="153"/>
      <c r="C69" s="154"/>
      <c r="D69" s="151" t="s">
        <v>100</v>
      </c>
      <c r="E69" s="151" t="s">
        <v>100</v>
      </c>
      <c r="F69" s="91" t="e">
        <f>VLOOKUP(TRIM(Table32[[#This Row],[CAS Number (CAS)]]),CASwAddlQuestions,3,FALSE)</f>
        <v>#N/A</v>
      </c>
      <c r="G69" s="104" t="str">
        <f t="shared" si="4"/>
        <v/>
      </c>
      <c r="H69" s="104" t="str">
        <f>IF(G69="pigment",Table32[[#This Row],[Weight Percentage (no ranges)]],"")</f>
        <v/>
      </c>
      <c r="I69" s="104" t="str">
        <f t="shared" si="5"/>
        <v/>
      </c>
      <c r="J69" s="104" t="str">
        <f>IF(I69="binder",Table32[[#This Row],[Weight Percentage (no ranges)]],"")</f>
        <v/>
      </c>
      <c r="K69" s="104" t="str">
        <f t="shared" si="6"/>
        <v/>
      </c>
      <c r="L69" s="92" t="str">
        <f>IF(K69="solvent",Table32[[#This Row],[Weight Percentage (no ranges)]],"")</f>
        <v/>
      </c>
      <c r="M69" s="94" t="str">
        <f t="shared" si="0"/>
        <v/>
      </c>
      <c r="N69" s="77" t="e">
        <f>VLOOKUP(Table32[[#This Row],[CAS Number (CAS)]],RSLtbl,1,FALSE)</f>
        <v>#N/A</v>
      </c>
      <c r="O69" s="77">
        <f>IF(ISERROR(Table22[[#This Row],[lookup CAS]]),0,1)</f>
        <v>0</v>
      </c>
      <c r="P69" s="77">
        <f>IF(Table32[[#This Row],[Weight Percentage (no ranges)]]&lt;0.1,0,1)</f>
        <v>0</v>
      </c>
      <c r="Q69" s="173">
        <f>Table22[[#This Row],[is RSL]]+Table22[[#This Row],[is &gt;0.1]]</f>
        <v>0</v>
      </c>
    </row>
    <row r="70" spans="1:17" s="77" customFormat="1" ht="16" customHeight="1" x14ac:dyDescent="0.35">
      <c r="A70" s="150"/>
      <c r="B70" s="151"/>
      <c r="C70" s="152"/>
      <c r="D70" s="151" t="s">
        <v>100</v>
      </c>
      <c r="E70" s="151" t="s">
        <v>100</v>
      </c>
      <c r="F70" s="91" t="e">
        <f>VLOOKUP(TRIM(Table32[[#This Row],[CAS Number (CAS)]]),CASwAddlQuestions,3,FALSE)</f>
        <v>#N/A</v>
      </c>
      <c r="G70" s="104" t="str">
        <f t="shared" si="4"/>
        <v/>
      </c>
      <c r="H70" s="104" t="str">
        <f>IF(G70="pigment",Table32[[#This Row],[Weight Percentage (no ranges)]],"")</f>
        <v/>
      </c>
      <c r="I70" s="104" t="str">
        <f t="shared" si="5"/>
        <v/>
      </c>
      <c r="J70" s="104" t="str">
        <f>IF(I70="binder",Table32[[#This Row],[Weight Percentage (no ranges)]],"")</f>
        <v/>
      </c>
      <c r="K70" s="104" t="str">
        <f t="shared" si="6"/>
        <v/>
      </c>
      <c r="L70" s="92" t="str">
        <f>IF(K70="solvent",Table32[[#This Row],[Weight Percentage (no ranges)]],"")</f>
        <v/>
      </c>
      <c r="M70" s="94" t="str">
        <f t="shared" si="0"/>
        <v/>
      </c>
      <c r="N70" s="77" t="e">
        <f>VLOOKUP(Table32[[#This Row],[CAS Number (CAS)]],RSLtbl,1,FALSE)</f>
        <v>#N/A</v>
      </c>
      <c r="O70" s="77">
        <f>IF(ISERROR(Table22[[#This Row],[lookup CAS]]),0,1)</f>
        <v>0</v>
      </c>
      <c r="P70" s="77">
        <f>IF(Table32[[#This Row],[Weight Percentage (no ranges)]]&lt;0.1,0,1)</f>
        <v>0</v>
      </c>
      <c r="Q70" s="173">
        <f>Table22[[#This Row],[is RSL]]+Table22[[#This Row],[is &gt;0.1]]</f>
        <v>0</v>
      </c>
    </row>
    <row r="71" spans="1:17" s="77" customFormat="1" ht="16" customHeight="1" x14ac:dyDescent="0.35">
      <c r="A71" s="150"/>
      <c r="B71" s="151"/>
      <c r="C71" s="152"/>
      <c r="D71" s="151" t="s">
        <v>100</v>
      </c>
      <c r="E71" s="151" t="s">
        <v>100</v>
      </c>
      <c r="F71" s="91" t="e">
        <f>VLOOKUP(TRIM(Table32[[#This Row],[CAS Number (CAS)]]),CASwAddlQuestions,3,FALSE)</f>
        <v>#N/A</v>
      </c>
      <c r="G71" s="104" t="str">
        <f t="shared" si="4"/>
        <v/>
      </c>
      <c r="H71" s="104" t="str">
        <f>IF(G71="pigment",Table32[[#This Row],[Weight Percentage (no ranges)]],"")</f>
        <v/>
      </c>
      <c r="I71" s="104" t="str">
        <f t="shared" si="5"/>
        <v/>
      </c>
      <c r="J71" s="104" t="str">
        <f>IF(I71="binder",Table32[[#This Row],[Weight Percentage (no ranges)]],"")</f>
        <v/>
      </c>
      <c r="K71" s="104" t="str">
        <f t="shared" si="6"/>
        <v/>
      </c>
      <c r="L71" s="92" t="str">
        <f>IF(K71="solvent",Table32[[#This Row],[Weight Percentage (no ranges)]],"")</f>
        <v/>
      </c>
      <c r="M71" s="94" t="str">
        <f t="shared" si="0"/>
        <v/>
      </c>
      <c r="N71" s="77" t="e">
        <f>VLOOKUP(Table32[[#This Row],[CAS Number (CAS)]],RSLtbl,1,FALSE)</f>
        <v>#N/A</v>
      </c>
      <c r="O71" s="77">
        <f>IF(ISERROR(Table22[[#This Row],[lookup CAS]]),0,1)</f>
        <v>0</v>
      </c>
      <c r="P71" s="77">
        <f>IF(Table32[[#This Row],[Weight Percentage (no ranges)]]&lt;0.1,0,1)</f>
        <v>0</v>
      </c>
      <c r="Q71" s="173">
        <f>Table22[[#This Row],[is RSL]]+Table22[[#This Row],[is &gt;0.1]]</f>
        <v>0</v>
      </c>
    </row>
    <row r="72" spans="1:17" s="77" customFormat="1" ht="16" customHeight="1" x14ac:dyDescent="0.35">
      <c r="A72" s="150"/>
      <c r="B72" s="151"/>
      <c r="C72" s="152"/>
      <c r="D72" s="151" t="s">
        <v>100</v>
      </c>
      <c r="E72" s="151" t="s">
        <v>100</v>
      </c>
      <c r="F72" s="91" t="e">
        <f>VLOOKUP(TRIM(Table32[[#This Row],[CAS Number (CAS)]]),CASwAddlQuestions,3,FALSE)</f>
        <v>#N/A</v>
      </c>
      <c r="G72" s="104" t="str">
        <f t="shared" si="4"/>
        <v/>
      </c>
      <c r="H72" s="104" t="str">
        <f>IF(G72="pigment",Table32[[#This Row],[Weight Percentage (no ranges)]],"")</f>
        <v/>
      </c>
      <c r="I72" s="104" t="str">
        <f t="shared" si="5"/>
        <v/>
      </c>
      <c r="J72" s="104" t="str">
        <f>IF(I72="binder",Table32[[#This Row],[Weight Percentage (no ranges)]],"")</f>
        <v/>
      </c>
      <c r="K72" s="104" t="str">
        <f t="shared" si="6"/>
        <v/>
      </c>
      <c r="L72" s="92" t="str">
        <f>IF(K72="solvent",Table32[[#This Row],[Weight Percentage (no ranges)]],"")</f>
        <v/>
      </c>
      <c r="M72" s="94" t="str">
        <f t="shared" si="0"/>
        <v/>
      </c>
      <c r="N72" s="77" t="e">
        <f>VLOOKUP(Table32[[#This Row],[CAS Number (CAS)]],RSLtbl,1,FALSE)</f>
        <v>#N/A</v>
      </c>
      <c r="O72" s="77">
        <f>IF(ISERROR(Table22[[#This Row],[lookup CAS]]),0,1)</f>
        <v>0</v>
      </c>
      <c r="P72" s="77">
        <f>IF(Table32[[#This Row],[Weight Percentage (no ranges)]]&lt;0.1,0,1)</f>
        <v>0</v>
      </c>
      <c r="Q72" s="173">
        <f>Table22[[#This Row],[is RSL]]+Table22[[#This Row],[is &gt;0.1]]</f>
        <v>0</v>
      </c>
    </row>
    <row r="73" spans="1:17" s="77" customFormat="1" ht="16" customHeight="1" x14ac:dyDescent="0.35">
      <c r="A73" s="150"/>
      <c r="B73" s="151"/>
      <c r="C73" s="152"/>
      <c r="D73" s="151" t="s">
        <v>100</v>
      </c>
      <c r="E73" s="151" t="s">
        <v>100</v>
      </c>
      <c r="F73" s="91" t="e">
        <f>VLOOKUP(TRIM(Table32[[#This Row],[CAS Number (CAS)]]),CASwAddlQuestions,3,FALSE)</f>
        <v>#N/A</v>
      </c>
      <c r="G73" s="104" t="str">
        <f t="shared" si="4"/>
        <v/>
      </c>
      <c r="H73" s="104" t="str">
        <f>IF(G73="pigment",Table32[[#This Row],[Weight Percentage (no ranges)]],"")</f>
        <v/>
      </c>
      <c r="I73" s="104" t="str">
        <f t="shared" si="5"/>
        <v/>
      </c>
      <c r="J73" s="104" t="str">
        <f>IF(I73="binder",Table32[[#This Row],[Weight Percentage (no ranges)]],"")</f>
        <v/>
      </c>
      <c r="K73" s="104" t="str">
        <f t="shared" si="6"/>
        <v/>
      </c>
      <c r="L73" s="92" t="str">
        <f>IF(K73="solvent",Table32[[#This Row],[Weight Percentage (no ranges)]],"")</f>
        <v/>
      </c>
      <c r="M73" s="94" t="str">
        <f t="shared" si="0"/>
        <v/>
      </c>
      <c r="N73" s="77" t="e">
        <f>VLOOKUP(Table32[[#This Row],[CAS Number (CAS)]],RSLtbl,1,FALSE)</f>
        <v>#N/A</v>
      </c>
      <c r="O73" s="77">
        <f>IF(ISERROR(Table22[[#This Row],[lookup CAS]]),0,1)</f>
        <v>0</v>
      </c>
      <c r="P73" s="77">
        <f>IF(Table32[[#This Row],[Weight Percentage (no ranges)]]&lt;0.1,0,1)</f>
        <v>0</v>
      </c>
      <c r="Q73" s="173">
        <f>Table22[[#This Row],[is RSL]]+Table22[[#This Row],[is &gt;0.1]]</f>
        <v>0</v>
      </c>
    </row>
    <row r="74" spans="1:17" s="77" customFormat="1" ht="16" customHeight="1" x14ac:dyDescent="0.35">
      <c r="A74" s="150"/>
      <c r="B74" s="151"/>
      <c r="C74" s="152"/>
      <c r="D74" s="151" t="s">
        <v>100</v>
      </c>
      <c r="E74" s="151" t="s">
        <v>100</v>
      </c>
      <c r="F74" s="91" t="e">
        <f>VLOOKUP(TRIM(Table32[[#This Row],[CAS Number (CAS)]]),CASwAddlQuestions,3,FALSE)</f>
        <v>#N/A</v>
      </c>
      <c r="G74" s="104" t="str">
        <f t="shared" si="4"/>
        <v/>
      </c>
      <c r="H74" s="104" t="str">
        <f>IF(G74="pigment",Table32[[#This Row],[Weight Percentage (no ranges)]],"")</f>
        <v/>
      </c>
      <c r="I74" s="104" t="str">
        <f t="shared" si="5"/>
        <v/>
      </c>
      <c r="J74" s="104" t="str">
        <f>IF(I74="binder",Table32[[#This Row],[Weight Percentage (no ranges)]],"")</f>
        <v/>
      </c>
      <c r="K74" s="104" t="str">
        <f t="shared" si="6"/>
        <v/>
      </c>
      <c r="L74" s="92" t="str">
        <f>IF(K74="solvent",Table32[[#This Row],[Weight Percentage (no ranges)]],"")</f>
        <v/>
      </c>
      <c r="M74" s="94" t="str">
        <f t="shared" si="0"/>
        <v/>
      </c>
      <c r="N74" s="77" t="e">
        <f>VLOOKUP(Table32[[#This Row],[CAS Number (CAS)]],RSLtbl,1,FALSE)</f>
        <v>#N/A</v>
      </c>
      <c r="O74" s="77">
        <f>IF(ISERROR(Table22[[#This Row],[lookup CAS]]),0,1)</f>
        <v>0</v>
      </c>
      <c r="P74" s="77">
        <f>IF(Table32[[#This Row],[Weight Percentage (no ranges)]]&lt;0.1,0,1)</f>
        <v>0</v>
      </c>
      <c r="Q74" s="173">
        <f>Table22[[#This Row],[is RSL]]+Table22[[#This Row],[is &gt;0.1]]</f>
        <v>0</v>
      </c>
    </row>
    <row r="75" spans="1:17" s="77" customFormat="1" ht="16" customHeight="1" x14ac:dyDescent="0.35">
      <c r="A75" s="150"/>
      <c r="B75" s="151"/>
      <c r="C75" s="152"/>
      <c r="D75" s="151" t="s">
        <v>100</v>
      </c>
      <c r="E75" s="151" t="s">
        <v>100</v>
      </c>
      <c r="F75" s="91" t="e">
        <f>VLOOKUP(TRIM(Table32[[#This Row],[CAS Number (CAS)]]),CASwAddlQuestions,3,FALSE)</f>
        <v>#N/A</v>
      </c>
      <c r="G75" s="104" t="str">
        <f t="shared" si="4"/>
        <v/>
      </c>
      <c r="H75" s="104" t="str">
        <f>IF(G75="pigment",Table32[[#This Row],[Weight Percentage (no ranges)]],"")</f>
        <v/>
      </c>
      <c r="I75" s="104" t="str">
        <f t="shared" si="5"/>
        <v/>
      </c>
      <c r="J75" s="104" t="str">
        <f>IF(I75="binder",Table32[[#This Row],[Weight Percentage (no ranges)]],"")</f>
        <v/>
      </c>
      <c r="K75" s="104" t="str">
        <f t="shared" si="6"/>
        <v/>
      </c>
      <c r="L75" s="92" t="str">
        <f>IF(K75="solvent",Table32[[#This Row],[Weight Percentage (no ranges)]],"")</f>
        <v/>
      </c>
      <c r="M75" s="94" t="str">
        <f t="shared" si="0"/>
        <v/>
      </c>
      <c r="N75" s="77" t="e">
        <f>VLOOKUP(Table32[[#This Row],[CAS Number (CAS)]],RSLtbl,1,FALSE)</f>
        <v>#N/A</v>
      </c>
      <c r="O75" s="77">
        <f>IF(ISERROR(Table22[[#This Row],[lookup CAS]]),0,1)</f>
        <v>0</v>
      </c>
      <c r="P75" s="77">
        <f>IF(Table32[[#This Row],[Weight Percentage (no ranges)]]&lt;0.1,0,1)</f>
        <v>0</v>
      </c>
      <c r="Q75" s="173">
        <f>Table22[[#This Row],[is RSL]]+Table22[[#This Row],[is &gt;0.1]]</f>
        <v>0</v>
      </c>
    </row>
    <row r="76" spans="1:17" s="77" customFormat="1" ht="16" customHeight="1" x14ac:dyDescent="0.35">
      <c r="A76" s="150"/>
      <c r="B76" s="151"/>
      <c r="C76" s="152"/>
      <c r="D76" s="151" t="s">
        <v>100</v>
      </c>
      <c r="E76" s="151" t="s">
        <v>100</v>
      </c>
      <c r="F76" s="91" t="e">
        <f>VLOOKUP(TRIM(Table32[[#This Row],[CAS Number (CAS)]]),CASwAddlQuestions,3,FALSE)</f>
        <v>#N/A</v>
      </c>
      <c r="G76" s="104" t="str">
        <f t="shared" si="4"/>
        <v/>
      </c>
      <c r="H76" s="104" t="str">
        <f>IF(G76="pigment",Table32[[#This Row],[Weight Percentage (no ranges)]],"")</f>
        <v/>
      </c>
      <c r="I76" s="104" t="str">
        <f t="shared" si="5"/>
        <v/>
      </c>
      <c r="J76" s="104" t="str">
        <f>IF(I76="binder",Table32[[#This Row],[Weight Percentage (no ranges)]],"")</f>
        <v/>
      </c>
      <c r="K76" s="104" t="str">
        <f t="shared" si="6"/>
        <v/>
      </c>
      <c r="L76" s="92" t="str">
        <f>IF(K76="solvent",Table32[[#This Row],[Weight Percentage (no ranges)]],"")</f>
        <v/>
      </c>
      <c r="M76" s="94" t="str">
        <f t="shared" si="0"/>
        <v/>
      </c>
      <c r="N76" s="77" t="e">
        <f>VLOOKUP(Table32[[#This Row],[CAS Number (CAS)]],RSLtbl,1,FALSE)</f>
        <v>#N/A</v>
      </c>
      <c r="O76" s="77">
        <f>IF(ISERROR(Table22[[#This Row],[lookup CAS]]),0,1)</f>
        <v>0</v>
      </c>
      <c r="P76" s="77">
        <f>IF(Table32[[#This Row],[Weight Percentage (no ranges)]]&lt;0.1,0,1)</f>
        <v>0</v>
      </c>
      <c r="Q76" s="173">
        <f>Table22[[#This Row],[is RSL]]+Table22[[#This Row],[is &gt;0.1]]</f>
        <v>0</v>
      </c>
    </row>
    <row r="77" spans="1:17" x14ac:dyDescent="0.35">
      <c r="A77" s="389"/>
      <c r="B77" s="390" t="str">
        <f>IF(Table32[[#Totals],[Weight Percentage (no ranges)]]&lt;&gt;100,"Composition does not total 100%","")</f>
        <v/>
      </c>
      <c r="C77" s="384">
        <f>SUBTOTAL(109,Table32[Weight Percentage (no ranges)])</f>
        <v>100.00000000000003</v>
      </c>
      <c r="D77" s="389"/>
      <c r="E77" s="389"/>
      <c r="G77" s="105"/>
      <c r="H77" s="105">
        <f>SUM(H23:H76)</f>
        <v>16.200000000000003</v>
      </c>
      <c r="I77" s="105"/>
      <c r="J77" s="105">
        <f>SUM(J23:J76)</f>
        <v>40.767499999999998</v>
      </c>
      <c r="K77" s="105"/>
      <c r="L77" s="81">
        <f>SUM(L23:L76)</f>
        <v>43.032499999999999</v>
      </c>
      <c r="M77" s="54"/>
    </row>
    <row r="78" spans="1:17" ht="7" customHeight="1" thickBot="1" x14ac:dyDescent="0.4">
      <c r="A78" s="4"/>
      <c r="B78" s="19"/>
      <c r="C78" s="4"/>
      <c r="D78" s="4"/>
      <c r="E78" s="4"/>
      <c r="G78" s="105"/>
      <c r="H78" s="105" t="s">
        <v>105</v>
      </c>
      <c r="I78" s="105"/>
      <c r="J78" s="105" t="s">
        <v>106</v>
      </c>
      <c r="K78" s="105"/>
      <c r="L78" s="81" t="s">
        <v>107</v>
      </c>
      <c r="M78" s="54"/>
    </row>
    <row r="79" spans="1:17" ht="15.75" customHeight="1" thickTop="1" x14ac:dyDescent="0.35">
      <c r="A79" s="4"/>
      <c r="B79" s="4"/>
      <c r="C79" s="4"/>
      <c r="D79" s="299" t="s">
        <v>110</v>
      </c>
      <c r="E79" s="300"/>
      <c r="G79" s="106"/>
      <c r="H79" s="106"/>
      <c r="I79" s="106"/>
      <c r="J79" s="106"/>
      <c r="K79" s="106"/>
      <c r="L79" s="82">
        <f>H77+J77</f>
        <v>56.967500000000001</v>
      </c>
      <c r="M79" s="54"/>
    </row>
    <row r="80" spans="1:17" ht="14.25" customHeight="1" x14ac:dyDescent="0.35">
      <c r="A80" s="4"/>
      <c r="B80" s="4"/>
      <c r="C80" s="4"/>
      <c r="D80" s="301"/>
      <c r="E80" s="302"/>
      <c r="G80" s="106"/>
      <c r="H80" s="106"/>
      <c r="I80" s="106"/>
      <c r="J80" s="106"/>
      <c r="K80" s="106"/>
      <c r="L80" s="82" t="s">
        <v>108</v>
      </c>
      <c r="M80" s="54"/>
    </row>
    <row r="81" spans="1:18" x14ac:dyDescent="0.35">
      <c r="A81" s="4"/>
      <c r="B81" s="4"/>
      <c r="C81" s="4"/>
      <c r="D81" s="86" t="s">
        <v>70</v>
      </c>
      <c r="E81" s="147">
        <f>+H77/100</f>
        <v>0.16200000000000003</v>
      </c>
      <c r="F81" s="54"/>
      <c r="M81" s="54"/>
    </row>
    <row r="82" spans="1:18" x14ac:dyDescent="0.35">
      <c r="A82" s="4"/>
      <c r="B82" s="4"/>
      <c r="C82" s="4"/>
      <c r="D82" s="87" t="s">
        <v>72</v>
      </c>
      <c r="E82" s="148">
        <f>+J77/100</f>
        <v>0.40767500000000001</v>
      </c>
      <c r="F82" s="54"/>
      <c r="M82" s="54"/>
    </row>
    <row r="83" spans="1:18" ht="14.6" thickBot="1" x14ac:dyDescent="0.4">
      <c r="A83" s="4"/>
      <c r="B83" s="4"/>
      <c r="C83" s="4"/>
      <c r="D83" s="88" t="s">
        <v>71</v>
      </c>
      <c r="E83" s="149">
        <f>+L77/100</f>
        <v>0.43032500000000001</v>
      </c>
      <c r="F83" s="54"/>
    </row>
    <row r="84" spans="1:18" ht="14.6" thickTop="1" x14ac:dyDescent="0.35">
      <c r="A84" s="4"/>
      <c r="B84" s="4"/>
      <c r="C84" s="4"/>
      <c r="D84" s="4"/>
      <c r="E84" s="4"/>
    </row>
    <row r="85" spans="1:18" x14ac:dyDescent="0.35">
      <c r="A85" s="304" t="s">
        <v>124</v>
      </c>
      <c r="B85" s="304"/>
      <c r="C85" s="304"/>
      <c r="D85" s="304"/>
      <c r="E85" s="304"/>
    </row>
    <row r="86" spans="1:18" ht="7" customHeight="1" x14ac:dyDescent="0.35">
      <c r="A86" s="305"/>
      <c r="B86" s="305"/>
      <c r="C86" s="305"/>
      <c r="D86" s="305"/>
      <c r="E86" s="305"/>
    </row>
    <row r="87" spans="1:18" ht="7" customHeight="1" x14ac:dyDescent="0.35">
      <c r="A87" s="4"/>
      <c r="B87" s="16"/>
      <c r="C87" s="4"/>
      <c r="D87" s="4"/>
      <c r="E87" s="4"/>
    </row>
    <row r="88" spans="1:18" ht="60" customHeight="1" x14ac:dyDescent="0.35">
      <c r="A88" s="291" t="s">
        <v>186</v>
      </c>
      <c r="B88" s="291"/>
      <c r="C88" s="291"/>
      <c r="D88" s="291"/>
      <c r="E88" s="291"/>
      <c r="F88" s="68"/>
      <c r="G88" s="68"/>
      <c r="H88" s="68"/>
      <c r="I88" s="68"/>
      <c r="J88" s="68"/>
      <c r="K88" s="68"/>
      <c r="L88" s="68"/>
      <c r="M88" s="68"/>
      <c r="N88" s="68"/>
      <c r="O88" s="68"/>
      <c r="P88" s="68"/>
      <c r="Q88" s="68"/>
      <c r="R88" s="68"/>
    </row>
    <row r="89" spans="1:18" ht="7" customHeight="1" x14ac:dyDescent="0.35">
      <c r="A89" s="24"/>
      <c r="B89" s="23"/>
      <c r="C89" s="24"/>
      <c r="D89" s="24"/>
      <c r="E89" s="24"/>
    </row>
    <row r="90" spans="1:18" ht="45" customHeight="1" x14ac:dyDescent="0.35">
      <c r="A90" s="303" t="s">
        <v>187</v>
      </c>
      <c r="B90" s="303"/>
      <c r="C90" s="303"/>
      <c r="D90" s="303"/>
      <c r="E90" s="303"/>
      <c r="F90" s="297"/>
      <c r="G90" s="297"/>
      <c r="H90" s="297"/>
      <c r="I90" s="297"/>
      <c r="J90" s="297"/>
      <c r="K90" s="68"/>
      <c r="L90" s="68"/>
      <c r="M90" s="68"/>
      <c r="N90" s="68"/>
      <c r="O90" s="68"/>
      <c r="P90" s="297"/>
      <c r="Q90" s="297"/>
      <c r="R90" s="297"/>
    </row>
    <row r="91" spans="1:18" ht="7" customHeight="1" x14ac:dyDescent="0.35">
      <c r="A91" s="24"/>
      <c r="B91" s="23"/>
      <c r="C91" s="24"/>
      <c r="D91" s="24"/>
      <c r="E91" s="24"/>
    </row>
    <row r="92" spans="1:18" ht="60" customHeight="1" x14ac:dyDescent="0.35">
      <c r="A92" s="303" t="s">
        <v>188</v>
      </c>
      <c r="B92" s="303"/>
      <c r="C92" s="303"/>
      <c r="D92" s="303"/>
      <c r="E92" s="303"/>
      <c r="F92" s="297"/>
      <c r="G92" s="297"/>
      <c r="H92" s="297"/>
      <c r="I92" s="297"/>
      <c r="J92" s="297"/>
      <c r="K92" s="68"/>
      <c r="L92" s="68"/>
      <c r="M92" s="68"/>
      <c r="N92" s="68"/>
      <c r="O92" s="68"/>
      <c r="P92" s="297"/>
      <c r="Q92" s="297"/>
      <c r="R92" s="297"/>
    </row>
    <row r="93" spans="1:18" ht="20.149999999999999" customHeight="1" x14ac:dyDescent="0.35">
      <c r="A93" s="127"/>
      <c r="B93" s="25"/>
      <c r="C93" s="25"/>
      <c r="D93" s="25"/>
      <c r="E93" s="25"/>
      <c r="F93" s="298"/>
      <c r="G93" s="298"/>
      <c r="H93" s="298"/>
      <c r="I93" s="298"/>
      <c r="J93" s="298"/>
      <c r="K93" s="70"/>
      <c r="L93" s="70"/>
      <c r="M93" s="70"/>
      <c r="N93" s="70"/>
      <c r="O93" s="70"/>
      <c r="P93" s="298"/>
      <c r="Q93" s="298"/>
      <c r="R93" s="298"/>
    </row>
  </sheetData>
  <sheetProtection algorithmName="SHA-512" hashValue="dXpyrfbig3VNvIDFQlweJ2m1ia4TMEgyMjXCBan2R4jvqYSQlQgGNwNkvLenKbO8ZfEZlcvXMTFGzHTOG02nYA==" saltValue="UAgrU46+cefFBRVJMziNpg==" spinCount="100000" sheet="1" formatRows="0" selectLockedCells="1" sort="0" autoFilter="0"/>
  <mergeCells count="28">
    <mergeCell ref="A2:D2"/>
    <mergeCell ref="F92:J92"/>
    <mergeCell ref="P92:R92"/>
    <mergeCell ref="F93:J93"/>
    <mergeCell ref="P93:R93"/>
    <mergeCell ref="C11:E11"/>
    <mergeCell ref="D79:E80"/>
    <mergeCell ref="A92:E92"/>
    <mergeCell ref="P90:R90"/>
    <mergeCell ref="A85:E85"/>
    <mergeCell ref="A86:E86"/>
    <mergeCell ref="A88:E88"/>
    <mergeCell ref="A90:E90"/>
    <mergeCell ref="F90:J90"/>
    <mergeCell ref="C15:E15"/>
    <mergeCell ref="A3:E3"/>
    <mergeCell ref="A18:E18"/>
    <mergeCell ref="A19:E19"/>
    <mergeCell ref="A7:E7"/>
    <mergeCell ref="A9:E9"/>
    <mergeCell ref="A10:B10"/>
    <mergeCell ref="A11:B11"/>
    <mergeCell ref="A12:B12"/>
    <mergeCell ref="A13:B13"/>
    <mergeCell ref="A14:B14"/>
    <mergeCell ref="A15:B15"/>
    <mergeCell ref="C10:E10"/>
    <mergeCell ref="A16:B16"/>
  </mergeCells>
  <conditionalFormatting sqref="E20:E21">
    <cfRule type="colorScale" priority="15">
      <colorScale>
        <cfvo type="num" val="99.999999000000003"/>
        <cfvo type="num" val="100"/>
        <cfvo type="num" val="100.00000009999999"/>
        <color theme="8"/>
        <color theme="7"/>
        <color theme="8"/>
      </colorScale>
    </cfRule>
  </conditionalFormatting>
  <conditionalFormatting sqref="F23:F76">
    <cfRule type="notContainsErrors" dxfId="35" priority="19">
      <formula>NOT(ISERROR(F23))</formula>
    </cfRule>
  </conditionalFormatting>
  <conditionalFormatting sqref="B23:B24 B50:B76">
    <cfRule type="expression" dxfId="34" priority="10">
      <formula>$M23="1"</formula>
    </cfRule>
  </conditionalFormatting>
  <conditionalFormatting sqref="B39:B49">
    <cfRule type="expression" dxfId="33" priority="8">
      <formula>$M39="1"</formula>
    </cfRule>
  </conditionalFormatting>
  <conditionalFormatting sqref="A3">
    <cfRule type="containsText" dxfId="32" priority="6" operator="containsText" text="January 00 1900">
      <formula>NOT(ISERROR(SEARCH("January 00 1900",A3)))</formula>
    </cfRule>
    <cfRule type="cellIs" dxfId="31" priority="7" operator="equal">
      <formula>0</formula>
    </cfRule>
  </conditionalFormatting>
  <conditionalFormatting sqref="A93">
    <cfRule type="containsText" dxfId="30" priority="4" operator="containsText" text=", , January 00 1900">
      <formula>NOT(ISERROR(SEARCH(", , January 00 1900",A93)))</formula>
    </cfRule>
  </conditionalFormatting>
  <conditionalFormatting sqref="B25:B38">
    <cfRule type="expression" dxfId="29" priority="3">
      <formula>$M25="1"</formula>
    </cfRule>
  </conditionalFormatting>
  <conditionalFormatting sqref="A23:E76">
    <cfRule type="expression" dxfId="28" priority="2">
      <formula>$Q23=2</formula>
    </cfRule>
  </conditionalFormatting>
  <conditionalFormatting sqref="C77">
    <cfRule type="colorScale" priority="1">
      <colorScale>
        <cfvo type="num" val="99.999999000000003"/>
        <cfvo type="num" val="100"/>
        <cfvo type="num" val="100.00000009999999"/>
        <color theme="8"/>
        <color theme="7"/>
        <color theme="8"/>
      </colorScale>
    </cfRule>
  </conditionalFormatting>
  <dataValidations count="1">
    <dataValidation type="decimal" allowBlank="1" showInputMessage="1" showErrorMessage="1" errorTitle="Invalid Character" error="Please enter a value.  If a percentage range was attempted, please select the target or most representative value for that component.  " sqref="C23:C76">
      <formula1>0</formula1>
      <formula2>100</formula2>
    </dataValidation>
  </dataValidations>
  <hyperlinks>
    <hyperlink ref="A5" r:id="rId1"/>
  </hyperlinks>
  <printOptions horizontalCentered="1"/>
  <pageMargins left="0.25" right="0.25" top="0.5" bottom="0.2" header="0.3" footer="0.3"/>
  <pageSetup scale="90" fitToHeight="0" orientation="portrait" r:id="rId2"/>
  <drawing r:id="rId3"/>
  <tableParts count="2">
    <tablePart r:id="rId4"/>
    <tablePart r:id="rId5"/>
  </tableParts>
  <extLst>
    <ext xmlns:x14="http://schemas.microsoft.com/office/spreadsheetml/2009/9/main" uri="{78C0D931-6437-407d-A8EE-F0AAD7539E65}">
      <x14:conditionalFormattings>
        <x14:conditionalFormatting xmlns:xm="http://schemas.microsoft.com/office/excel/2006/main">
          <x14:cfRule type="containsText" priority="5" operator="containsText" id="{EE77CC4B-AA49-46C3-ACBE-08ECBB0E3F7D}">
            <xm:f>NOT(ISERROR(SEARCH(", , ",A3)))</xm:f>
            <xm:f>", , "</xm:f>
            <x14:dxf>
              <font>
                <color theme="5"/>
              </font>
              <fill>
                <patternFill>
                  <bgColor theme="5"/>
                </patternFill>
              </fill>
            </x14:dxf>
          </x14:cfRule>
          <xm:sqref>A3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Dropdowns!$B$41:$B$44</xm:f>
          </x14:formula1>
          <xm:sqref>D23:D76</xm:sqref>
        </x14:dataValidation>
        <x14:dataValidation type="list" allowBlank="1" showInputMessage="1" showErrorMessage="1">
          <x14:formula1>
            <xm:f>Dropdowns!$B$99:$B$101</xm:f>
          </x14:formula1>
          <xm:sqref>E23:E76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65"/>
  <sheetViews>
    <sheetView topLeftCell="A25" zoomScaleNormal="100" workbookViewId="0">
      <selection activeCell="L29" sqref="L29:S29"/>
    </sheetView>
  </sheetViews>
  <sheetFormatPr defaultColWidth="4.640625" defaultRowHeight="14.15" x14ac:dyDescent="0.35"/>
  <cols>
    <col min="1" max="1" width="4.640625" style="51" customWidth="1"/>
    <col min="2" max="12" width="4.640625" style="51"/>
    <col min="13" max="13" width="4.640625" style="51" customWidth="1"/>
    <col min="14" max="16384" width="4.640625" style="51"/>
  </cols>
  <sheetData>
    <row r="1" spans="1:21" ht="7" customHeight="1" x14ac:dyDescent="0.35">
      <c r="A1" s="157"/>
      <c r="B1" s="157"/>
      <c r="C1" s="157"/>
      <c r="D1" s="157"/>
      <c r="E1" s="157"/>
      <c r="F1" s="157"/>
      <c r="G1" s="157"/>
      <c r="H1" s="157"/>
      <c r="I1" s="157"/>
      <c r="J1" s="157"/>
      <c r="K1" s="157"/>
      <c r="L1" s="157"/>
      <c r="M1" s="157"/>
      <c r="N1" s="157"/>
      <c r="O1" s="157"/>
      <c r="P1" s="157"/>
      <c r="Q1" s="157"/>
      <c r="R1" s="156"/>
      <c r="S1" s="156"/>
      <c r="T1" s="156"/>
    </row>
    <row r="2" spans="1:21" s="77" customFormat="1" ht="30" customHeight="1" x14ac:dyDescent="0.35">
      <c r="A2" s="296" t="s">
        <v>207</v>
      </c>
      <c r="B2" s="296"/>
      <c r="C2" s="296"/>
      <c r="D2" s="296"/>
      <c r="E2" s="296"/>
      <c r="F2" s="296"/>
      <c r="G2" s="296"/>
      <c r="H2" s="296"/>
      <c r="I2" s="296"/>
      <c r="J2" s="296"/>
      <c r="K2" s="296"/>
      <c r="L2" s="296"/>
      <c r="M2" s="296"/>
      <c r="N2" s="296"/>
      <c r="O2" s="296"/>
      <c r="P2" s="296"/>
      <c r="Q2" s="296"/>
      <c r="R2" s="169"/>
      <c r="S2" s="169"/>
      <c r="T2" s="169"/>
      <c r="U2" s="96"/>
    </row>
    <row r="3" spans="1:21" ht="15.75" customHeight="1" x14ac:dyDescent="0.35">
      <c r="A3" s="250" t="str">
        <f>' A - Contact Info'!A3</f>
        <v>818621 Brown Tint, ABC Company, April 01 2021</v>
      </c>
      <c r="B3" s="250"/>
      <c r="C3" s="250"/>
      <c r="D3" s="250"/>
      <c r="E3" s="250"/>
      <c r="F3" s="250"/>
      <c r="G3" s="250"/>
      <c r="H3" s="250"/>
      <c r="I3" s="250"/>
      <c r="J3" s="250"/>
      <c r="K3" s="250"/>
      <c r="L3" s="250"/>
      <c r="M3" s="250"/>
      <c r="N3" s="250"/>
      <c r="O3" s="250"/>
      <c r="P3" s="250"/>
      <c r="Q3" s="250"/>
      <c r="R3" s="250"/>
      <c r="S3" s="250"/>
      <c r="T3" s="250"/>
      <c r="U3" s="52"/>
    </row>
    <row r="4" spans="1:21" ht="4" customHeight="1" x14ac:dyDescent="0.35">
      <c r="A4" s="4"/>
      <c r="B4" s="4"/>
      <c r="C4" s="4"/>
      <c r="D4" s="4"/>
      <c r="E4" s="4"/>
      <c r="F4" s="4"/>
      <c r="G4" s="4"/>
      <c r="H4" s="4"/>
      <c r="I4" s="4"/>
      <c r="J4" s="4"/>
      <c r="K4" s="4"/>
      <c r="L4" s="4"/>
      <c r="M4" s="4"/>
      <c r="N4" s="4"/>
      <c r="O4" s="4"/>
      <c r="P4" s="4"/>
      <c r="Q4" s="4"/>
      <c r="R4" s="4"/>
      <c r="S4" s="4"/>
      <c r="T4" s="4"/>
    </row>
    <row r="5" spans="1:21" ht="15.45" x14ac:dyDescent="0.4">
      <c r="A5" s="346" t="s">
        <v>211</v>
      </c>
      <c r="B5" s="346"/>
      <c r="C5" s="346"/>
      <c r="D5" s="346"/>
      <c r="E5" s="346"/>
      <c r="F5" s="140"/>
      <c r="G5" s="140"/>
      <c r="H5" s="4"/>
      <c r="I5" s="4"/>
      <c r="J5" s="4"/>
      <c r="K5" s="4"/>
      <c r="L5" s="4"/>
      <c r="M5" s="4"/>
      <c r="N5" s="4"/>
      <c r="O5" s="4"/>
      <c r="P5" s="4"/>
      <c r="Q5" s="4"/>
      <c r="R5" s="4"/>
      <c r="S5" s="4"/>
      <c r="T5" s="4"/>
    </row>
    <row r="6" spans="1:21" ht="8.15" customHeight="1" x14ac:dyDescent="0.35">
      <c r="A6" s="4"/>
      <c r="B6" s="4"/>
      <c r="C6" s="4"/>
      <c r="D6" s="4"/>
      <c r="E6" s="4"/>
      <c r="F6" s="4"/>
      <c r="G6" s="4"/>
      <c r="H6" s="4"/>
      <c r="I6" s="4"/>
      <c r="J6" s="4"/>
      <c r="K6" s="4"/>
      <c r="L6" s="4"/>
      <c r="M6" s="4"/>
      <c r="N6" s="4"/>
      <c r="O6" s="4"/>
      <c r="P6" s="4"/>
      <c r="Q6" s="4"/>
      <c r="R6" s="4"/>
      <c r="S6" s="4"/>
      <c r="T6" s="4"/>
    </row>
    <row r="7" spans="1:21" x14ac:dyDescent="0.35">
      <c r="A7" s="280" t="s">
        <v>35</v>
      </c>
      <c r="B7" s="280"/>
      <c r="C7" s="280"/>
      <c r="D7" s="280"/>
      <c r="E7" s="280"/>
      <c r="F7" s="280"/>
      <c r="G7" s="280"/>
      <c r="H7" s="280"/>
      <c r="I7" s="280"/>
      <c r="J7" s="280"/>
      <c r="K7" s="280"/>
      <c r="L7" s="280"/>
      <c r="M7" s="280"/>
      <c r="N7" s="280"/>
      <c r="O7" s="280"/>
      <c r="P7" s="280"/>
      <c r="Q7" s="280"/>
      <c r="R7" s="280"/>
      <c r="S7" s="280"/>
      <c r="T7" s="280"/>
    </row>
    <row r="8" spans="1:21" ht="7" customHeight="1" x14ac:dyDescent="0.35">
      <c r="A8" s="235"/>
      <c r="B8" s="235"/>
      <c r="C8" s="235"/>
      <c r="D8" s="235"/>
      <c r="E8" s="235"/>
      <c r="F8" s="235"/>
      <c r="G8" s="235"/>
      <c r="H8" s="235"/>
      <c r="I8" s="235"/>
      <c r="J8" s="235"/>
      <c r="K8" s="235"/>
      <c r="L8" s="235"/>
      <c r="M8" s="235"/>
      <c r="N8" s="235"/>
      <c r="O8" s="235"/>
      <c r="P8" s="235"/>
      <c r="Q8" s="235"/>
      <c r="R8" s="235"/>
      <c r="S8" s="235"/>
      <c r="T8" s="235"/>
    </row>
    <row r="9" spans="1:21" ht="7" customHeight="1" x14ac:dyDescent="0.35">
      <c r="A9" s="4"/>
      <c r="B9" s="4"/>
      <c r="C9" s="4"/>
      <c r="D9" s="4"/>
      <c r="E9" s="4"/>
      <c r="F9" s="4"/>
      <c r="G9" s="4"/>
      <c r="H9" s="4"/>
      <c r="I9" s="4"/>
      <c r="J9" s="4"/>
      <c r="K9" s="4"/>
      <c r="L9" s="4"/>
      <c r="M9" s="4"/>
      <c r="N9" s="4"/>
      <c r="O9" s="4"/>
      <c r="P9" s="4"/>
      <c r="Q9" s="4"/>
      <c r="R9" s="4"/>
      <c r="S9" s="4"/>
      <c r="T9" s="4"/>
    </row>
    <row r="10" spans="1:21" ht="7" customHeight="1" thickBot="1" x14ac:dyDescent="0.4">
      <c r="A10" s="4"/>
      <c r="B10" s="4"/>
      <c r="C10" s="4"/>
      <c r="D10" s="4"/>
      <c r="E10" s="4"/>
      <c r="F10" s="4"/>
      <c r="G10" s="4"/>
      <c r="H10" s="4"/>
      <c r="I10" s="4"/>
      <c r="J10" s="4"/>
      <c r="K10" s="4"/>
      <c r="L10" s="4"/>
      <c r="M10" s="4"/>
      <c r="N10" s="4"/>
      <c r="O10" s="4"/>
      <c r="P10" s="4"/>
      <c r="Q10" s="4"/>
      <c r="R10" s="4"/>
      <c r="S10" s="4"/>
      <c r="T10" s="4"/>
    </row>
    <row r="11" spans="1:21" x14ac:dyDescent="0.35">
      <c r="A11" s="347" t="s">
        <v>38</v>
      </c>
      <c r="B11" s="348"/>
      <c r="C11" s="348"/>
      <c r="D11" s="348"/>
      <c r="E11" s="348" t="s">
        <v>36</v>
      </c>
      <c r="F11" s="348"/>
      <c r="G11" s="348"/>
      <c r="H11" s="348"/>
      <c r="I11" s="349" t="s">
        <v>151</v>
      </c>
      <c r="J11" s="349"/>
      <c r="K11" s="349"/>
      <c r="L11" s="349"/>
      <c r="M11" s="349"/>
      <c r="N11" s="348" t="s">
        <v>37</v>
      </c>
      <c r="O11" s="348"/>
      <c r="P11" s="348"/>
      <c r="Q11" s="348"/>
      <c r="R11" s="348"/>
      <c r="S11" s="348"/>
      <c r="T11" s="350"/>
    </row>
    <row r="12" spans="1:21" s="95" customFormat="1" ht="30" customHeight="1" x14ac:dyDescent="0.35">
      <c r="A12" s="344" t="s">
        <v>1690</v>
      </c>
      <c r="B12" s="345"/>
      <c r="C12" s="345"/>
      <c r="D12" s="345"/>
      <c r="E12" s="331" t="s">
        <v>135</v>
      </c>
      <c r="F12" s="331"/>
      <c r="G12" s="331"/>
      <c r="H12" s="331"/>
      <c r="I12" s="332"/>
      <c r="J12" s="332"/>
      <c r="K12" s="332"/>
      <c r="L12" s="332"/>
      <c r="M12" s="332"/>
      <c r="N12" s="332"/>
      <c r="O12" s="332"/>
      <c r="P12" s="332"/>
      <c r="Q12" s="332"/>
      <c r="R12" s="332"/>
      <c r="S12" s="332"/>
      <c r="T12" s="337"/>
      <c r="U12" s="97"/>
    </row>
    <row r="13" spans="1:21" s="95" customFormat="1" ht="30" customHeight="1" x14ac:dyDescent="0.35">
      <c r="A13" s="327" t="s">
        <v>39</v>
      </c>
      <c r="B13" s="328"/>
      <c r="C13" s="328"/>
      <c r="D13" s="328"/>
      <c r="E13" s="341" t="s">
        <v>73</v>
      </c>
      <c r="F13" s="341"/>
      <c r="G13" s="341"/>
      <c r="H13" s="341"/>
      <c r="I13" s="316"/>
      <c r="J13" s="316"/>
      <c r="K13" s="316"/>
      <c r="L13" s="316"/>
      <c r="M13" s="316"/>
      <c r="N13" s="316"/>
      <c r="O13" s="316"/>
      <c r="P13" s="316"/>
      <c r="Q13" s="316"/>
      <c r="R13" s="316"/>
      <c r="S13" s="316"/>
      <c r="T13" s="317"/>
      <c r="U13" s="97"/>
    </row>
    <row r="14" spans="1:21" s="95" customFormat="1" ht="30" customHeight="1" x14ac:dyDescent="0.35">
      <c r="A14" s="344" t="s">
        <v>40</v>
      </c>
      <c r="B14" s="345"/>
      <c r="C14" s="345"/>
      <c r="D14" s="345"/>
      <c r="E14" s="331" t="s">
        <v>134</v>
      </c>
      <c r="F14" s="331"/>
      <c r="G14" s="331"/>
      <c r="H14" s="331"/>
      <c r="I14" s="332"/>
      <c r="J14" s="332"/>
      <c r="K14" s="332"/>
      <c r="L14" s="332"/>
      <c r="M14" s="332"/>
      <c r="N14" s="332"/>
      <c r="O14" s="332"/>
      <c r="P14" s="332"/>
      <c r="Q14" s="332"/>
      <c r="R14" s="332"/>
      <c r="S14" s="332"/>
      <c r="T14" s="337"/>
      <c r="U14" s="98"/>
    </row>
    <row r="15" spans="1:21" s="95" customFormat="1" ht="30" customHeight="1" x14ac:dyDescent="0.35">
      <c r="A15" s="327" t="s">
        <v>41</v>
      </c>
      <c r="B15" s="328"/>
      <c r="C15" s="328"/>
      <c r="D15" s="328"/>
      <c r="E15" s="341" t="s">
        <v>139</v>
      </c>
      <c r="F15" s="341"/>
      <c r="G15" s="341"/>
      <c r="H15" s="341"/>
      <c r="I15" s="316"/>
      <c r="J15" s="316"/>
      <c r="K15" s="316"/>
      <c r="L15" s="316"/>
      <c r="M15" s="316"/>
      <c r="N15" s="316" t="s">
        <v>1938</v>
      </c>
      <c r="O15" s="316"/>
      <c r="P15" s="316"/>
      <c r="Q15" s="316"/>
      <c r="R15" s="316"/>
      <c r="S15" s="316"/>
      <c r="T15" s="317"/>
      <c r="U15" s="98"/>
    </row>
    <row r="16" spans="1:21" s="95" customFormat="1" ht="30" customHeight="1" x14ac:dyDescent="0.35">
      <c r="A16" s="329" t="s">
        <v>42</v>
      </c>
      <c r="B16" s="330"/>
      <c r="C16" s="330"/>
      <c r="D16" s="330"/>
      <c r="E16" s="331" t="s">
        <v>135</v>
      </c>
      <c r="F16" s="331"/>
      <c r="G16" s="331"/>
      <c r="H16" s="331"/>
      <c r="I16" s="332"/>
      <c r="J16" s="332"/>
      <c r="K16" s="332"/>
      <c r="L16" s="332"/>
      <c r="M16" s="332"/>
      <c r="N16" s="332" t="s">
        <v>152</v>
      </c>
      <c r="O16" s="332"/>
      <c r="P16" s="332"/>
      <c r="Q16" s="332"/>
      <c r="R16" s="332"/>
      <c r="S16" s="332"/>
      <c r="T16" s="337"/>
      <c r="U16" s="97"/>
    </row>
    <row r="17" spans="1:21" s="95" customFormat="1" ht="30" customHeight="1" x14ac:dyDescent="0.35">
      <c r="A17" s="342" t="s">
        <v>43</v>
      </c>
      <c r="B17" s="343"/>
      <c r="C17" s="343"/>
      <c r="D17" s="343"/>
      <c r="E17" s="341" t="s">
        <v>135</v>
      </c>
      <c r="F17" s="341"/>
      <c r="G17" s="341"/>
      <c r="H17" s="341"/>
      <c r="I17" s="316"/>
      <c r="J17" s="316"/>
      <c r="K17" s="316"/>
      <c r="L17" s="316"/>
      <c r="M17" s="316"/>
      <c r="N17" s="316"/>
      <c r="O17" s="316"/>
      <c r="P17" s="316"/>
      <c r="Q17" s="316"/>
      <c r="R17" s="316"/>
      <c r="S17" s="316"/>
      <c r="T17" s="317"/>
      <c r="U17" s="98"/>
    </row>
    <row r="18" spans="1:21" s="95" customFormat="1" ht="30" customHeight="1" x14ac:dyDescent="0.35">
      <c r="A18" s="344" t="s">
        <v>44</v>
      </c>
      <c r="B18" s="345"/>
      <c r="C18" s="345"/>
      <c r="D18" s="345"/>
      <c r="E18" s="331" t="s">
        <v>134</v>
      </c>
      <c r="F18" s="331"/>
      <c r="G18" s="331"/>
      <c r="H18" s="331"/>
      <c r="I18" s="332"/>
      <c r="J18" s="332"/>
      <c r="K18" s="332"/>
      <c r="L18" s="332"/>
      <c r="M18" s="332"/>
      <c r="N18" s="332"/>
      <c r="O18" s="332"/>
      <c r="P18" s="332"/>
      <c r="Q18" s="332"/>
      <c r="R18" s="332"/>
      <c r="S18" s="332"/>
      <c r="T18" s="337"/>
      <c r="U18" s="98"/>
    </row>
    <row r="19" spans="1:21" s="95" customFormat="1" ht="30" customHeight="1" x14ac:dyDescent="0.35">
      <c r="A19" s="327" t="s">
        <v>45</v>
      </c>
      <c r="B19" s="328"/>
      <c r="C19" s="328"/>
      <c r="D19" s="328"/>
      <c r="E19" s="341" t="s">
        <v>134</v>
      </c>
      <c r="F19" s="341"/>
      <c r="G19" s="341"/>
      <c r="H19" s="341"/>
      <c r="I19" s="316"/>
      <c r="J19" s="316"/>
      <c r="K19" s="316"/>
      <c r="L19" s="316"/>
      <c r="M19" s="316"/>
      <c r="N19" s="316"/>
      <c r="O19" s="316"/>
      <c r="P19" s="316"/>
      <c r="Q19" s="316"/>
      <c r="R19" s="316"/>
      <c r="S19" s="316"/>
      <c r="T19" s="317"/>
      <c r="U19" s="98"/>
    </row>
    <row r="20" spans="1:21" s="95" customFormat="1" ht="30" customHeight="1" x14ac:dyDescent="0.35">
      <c r="A20" s="329" t="s">
        <v>46</v>
      </c>
      <c r="B20" s="330"/>
      <c r="C20" s="330"/>
      <c r="D20" s="330"/>
      <c r="E20" s="331" t="s">
        <v>134</v>
      </c>
      <c r="F20" s="331"/>
      <c r="G20" s="331"/>
      <c r="H20" s="331"/>
      <c r="I20" s="332"/>
      <c r="J20" s="332"/>
      <c r="K20" s="332"/>
      <c r="L20" s="332"/>
      <c r="M20" s="332"/>
      <c r="N20" s="332"/>
      <c r="O20" s="332"/>
      <c r="P20" s="332"/>
      <c r="Q20" s="332"/>
      <c r="R20" s="332"/>
      <c r="S20" s="332"/>
      <c r="T20" s="337"/>
      <c r="U20" s="98"/>
    </row>
    <row r="21" spans="1:21" s="95" customFormat="1" ht="30" customHeight="1" x14ac:dyDescent="0.35">
      <c r="A21" s="342" t="s">
        <v>1693</v>
      </c>
      <c r="B21" s="343"/>
      <c r="C21" s="343"/>
      <c r="D21" s="343"/>
      <c r="E21" s="341" t="s">
        <v>137</v>
      </c>
      <c r="F21" s="341"/>
      <c r="G21" s="341"/>
      <c r="H21" s="341"/>
      <c r="I21" s="316"/>
      <c r="J21" s="316"/>
      <c r="K21" s="316"/>
      <c r="L21" s="316"/>
      <c r="M21" s="316"/>
      <c r="N21" s="316"/>
      <c r="O21" s="316"/>
      <c r="P21" s="316"/>
      <c r="Q21" s="316"/>
      <c r="R21" s="316"/>
      <c r="S21" s="316"/>
      <c r="T21" s="317"/>
      <c r="U21" s="98"/>
    </row>
    <row r="22" spans="1:21" s="95" customFormat="1" ht="30" customHeight="1" thickBot="1" x14ac:dyDescent="0.4">
      <c r="A22" s="333" t="s">
        <v>47</v>
      </c>
      <c r="B22" s="334"/>
      <c r="C22" s="334"/>
      <c r="D22" s="334"/>
      <c r="E22" s="335" t="s">
        <v>1607</v>
      </c>
      <c r="F22" s="335"/>
      <c r="G22" s="335"/>
      <c r="H22" s="335"/>
      <c r="I22" s="336"/>
      <c r="J22" s="336"/>
      <c r="K22" s="336"/>
      <c r="L22" s="336"/>
      <c r="M22" s="336"/>
      <c r="N22" s="336"/>
      <c r="O22" s="336"/>
      <c r="P22" s="336"/>
      <c r="Q22" s="336"/>
      <c r="R22" s="336"/>
      <c r="S22" s="336"/>
      <c r="T22" s="338"/>
      <c r="U22" s="98"/>
    </row>
    <row r="23" spans="1:21" x14ac:dyDescent="0.35">
      <c r="A23" s="21"/>
      <c r="B23" s="21"/>
      <c r="C23" s="21"/>
      <c r="D23" s="21"/>
      <c r="E23" s="21"/>
      <c r="F23" s="21"/>
      <c r="G23" s="4"/>
      <c r="H23" s="4"/>
      <c r="I23" s="4"/>
      <c r="J23" s="4"/>
      <c r="K23" s="4"/>
      <c r="L23" s="4"/>
      <c r="M23" s="4"/>
      <c r="N23" s="4"/>
      <c r="O23" s="4"/>
      <c r="P23" s="4"/>
      <c r="Q23" s="4"/>
      <c r="R23" s="4"/>
      <c r="S23" s="4"/>
      <c r="T23" s="4"/>
    </row>
    <row r="24" spans="1:21" x14ac:dyDescent="0.35">
      <c r="A24" s="339" t="s">
        <v>48</v>
      </c>
      <c r="B24" s="339"/>
      <c r="C24" s="339"/>
      <c r="D24" s="339"/>
      <c r="E24" s="339"/>
      <c r="F24" s="339"/>
      <c r="G24" s="339"/>
      <c r="H24" s="339"/>
      <c r="I24" s="339"/>
      <c r="J24" s="339"/>
      <c r="K24" s="339"/>
      <c r="L24" s="339"/>
      <c r="M24" s="339"/>
      <c r="N24" s="339"/>
      <c r="O24" s="339"/>
      <c r="P24" s="339"/>
      <c r="Q24" s="339"/>
      <c r="R24" s="339"/>
      <c r="S24" s="339"/>
      <c r="T24" s="339"/>
    </row>
    <row r="25" spans="1:21" ht="7" customHeight="1" x14ac:dyDescent="0.35">
      <c r="A25" s="340"/>
      <c r="B25" s="340"/>
      <c r="C25" s="340"/>
      <c r="D25" s="340"/>
      <c r="E25" s="340"/>
      <c r="F25" s="340"/>
      <c r="G25" s="340"/>
      <c r="H25" s="340"/>
      <c r="I25" s="340"/>
      <c r="J25" s="340"/>
      <c r="K25" s="340"/>
      <c r="L25" s="340"/>
      <c r="M25" s="340"/>
      <c r="N25" s="340"/>
      <c r="O25" s="340"/>
      <c r="P25" s="340"/>
      <c r="Q25" s="340"/>
      <c r="R25" s="340"/>
      <c r="S25" s="340"/>
      <c r="T25" s="340"/>
    </row>
    <row r="26" spans="1:21" x14ac:dyDescent="0.35">
      <c r="A26" s="4"/>
      <c r="B26" s="4"/>
      <c r="C26" s="4"/>
      <c r="D26" s="4"/>
      <c r="E26" s="4"/>
      <c r="F26" s="4"/>
      <c r="G26" s="4"/>
      <c r="H26" s="4"/>
      <c r="I26" s="4"/>
      <c r="J26" s="4"/>
      <c r="K26" s="4"/>
      <c r="L26" s="4"/>
      <c r="M26" s="4"/>
      <c r="N26" s="4"/>
      <c r="O26" s="4"/>
      <c r="P26" s="4"/>
      <c r="Q26" s="4"/>
      <c r="R26" s="4"/>
      <c r="S26" s="4"/>
      <c r="T26" s="4"/>
    </row>
    <row r="27" spans="1:21" s="77" customFormat="1" x14ac:dyDescent="0.35">
      <c r="A27" s="14" t="s">
        <v>125</v>
      </c>
      <c r="B27" s="78"/>
      <c r="C27" s="78"/>
      <c r="D27" s="78"/>
      <c r="E27" s="78"/>
      <c r="F27" s="78"/>
      <c r="G27" s="78"/>
      <c r="H27" s="78"/>
      <c r="I27" s="78"/>
      <c r="J27" s="78"/>
      <c r="K27" s="78"/>
      <c r="L27" s="78"/>
      <c r="M27" s="78"/>
      <c r="N27" s="78"/>
      <c r="O27" s="78"/>
      <c r="P27" s="78"/>
      <c r="Q27" s="78"/>
      <c r="R27" s="78"/>
      <c r="S27" s="78"/>
      <c r="T27" s="78"/>
    </row>
    <row r="28" spans="1:21" s="77" customFormat="1" ht="7" customHeight="1" x14ac:dyDescent="0.35">
      <c r="A28" s="78"/>
      <c r="B28" s="78"/>
      <c r="C28" s="78"/>
      <c r="D28" s="78"/>
      <c r="E28" s="78"/>
      <c r="F28" s="78"/>
      <c r="G28" s="78"/>
      <c r="H28" s="78"/>
      <c r="I28" s="78"/>
      <c r="J28" s="78"/>
      <c r="K28" s="78"/>
      <c r="L28" s="78"/>
      <c r="M28" s="78"/>
      <c r="N28" s="78"/>
      <c r="O28" s="78"/>
      <c r="P28" s="78"/>
      <c r="Q28" s="78"/>
      <c r="R28" s="78"/>
      <c r="S28" s="78"/>
      <c r="T28" s="78"/>
    </row>
    <row r="29" spans="1:21" s="77" customFormat="1" ht="20.149999999999999" customHeight="1" x14ac:dyDescent="0.35">
      <c r="A29" s="78"/>
      <c r="B29" s="306" t="s">
        <v>126</v>
      </c>
      <c r="C29" s="306"/>
      <c r="D29" s="306"/>
      <c r="E29" s="306"/>
      <c r="F29" s="306"/>
      <c r="G29" s="306"/>
      <c r="H29" s="306"/>
      <c r="I29" s="306"/>
      <c r="J29" s="306"/>
      <c r="K29" s="307"/>
      <c r="L29" s="308" t="s">
        <v>1939</v>
      </c>
      <c r="M29" s="309"/>
      <c r="N29" s="309"/>
      <c r="O29" s="309"/>
      <c r="P29" s="309"/>
      <c r="Q29" s="309"/>
      <c r="R29" s="309"/>
      <c r="S29" s="310"/>
      <c r="T29" s="78"/>
    </row>
    <row r="30" spans="1:21" s="77" customFormat="1" ht="20.149999999999999" customHeight="1" x14ac:dyDescent="0.35">
      <c r="A30" s="78"/>
      <c r="B30" s="306" t="s">
        <v>127</v>
      </c>
      <c r="C30" s="306"/>
      <c r="D30" s="306"/>
      <c r="E30" s="306"/>
      <c r="F30" s="306"/>
      <c r="G30" s="306"/>
      <c r="H30" s="306"/>
      <c r="I30" s="306"/>
      <c r="J30" s="306"/>
      <c r="K30" s="307"/>
      <c r="L30" s="308"/>
      <c r="M30" s="309"/>
      <c r="N30" s="309"/>
      <c r="O30" s="309"/>
      <c r="P30" s="309"/>
      <c r="Q30" s="309"/>
      <c r="R30" s="309"/>
      <c r="S30" s="310"/>
      <c r="T30" s="78"/>
    </row>
    <row r="31" spans="1:21" s="77" customFormat="1" ht="20.149999999999999" customHeight="1" x14ac:dyDescent="0.35">
      <c r="A31" s="78"/>
      <c r="B31" s="306" t="s">
        <v>49</v>
      </c>
      <c r="C31" s="306"/>
      <c r="D31" s="306"/>
      <c r="E31" s="306"/>
      <c r="F31" s="306"/>
      <c r="G31" s="306"/>
      <c r="H31" s="306"/>
      <c r="I31" s="306"/>
      <c r="J31" s="306"/>
      <c r="K31" s="307"/>
      <c r="L31" s="308"/>
      <c r="M31" s="309"/>
      <c r="N31" s="309"/>
      <c r="O31" s="309"/>
      <c r="P31" s="309"/>
      <c r="Q31" s="309"/>
      <c r="R31" s="309"/>
      <c r="S31" s="310"/>
      <c r="T31" s="78"/>
    </row>
    <row r="32" spans="1:21" s="77" customFormat="1" x14ac:dyDescent="0.35">
      <c r="A32" s="78"/>
      <c r="B32" s="78"/>
      <c r="C32" s="78"/>
      <c r="D32" s="78"/>
      <c r="E32" s="78"/>
      <c r="F32" s="78"/>
      <c r="G32" s="78"/>
      <c r="H32" s="78"/>
      <c r="I32" s="78"/>
      <c r="J32" s="78"/>
      <c r="K32" s="78"/>
      <c r="L32" s="78"/>
      <c r="M32" s="78"/>
      <c r="N32" s="78"/>
      <c r="O32" s="78"/>
      <c r="P32" s="78"/>
      <c r="Q32" s="78"/>
      <c r="R32" s="78"/>
      <c r="S32" s="78"/>
      <c r="T32" s="78"/>
    </row>
    <row r="33" spans="1:20" s="77" customFormat="1" x14ac:dyDescent="0.35">
      <c r="A33" s="14" t="s">
        <v>128</v>
      </c>
      <c r="B33" s="78"/>
      <c r="C33" s="78"/>
      <c r="D33" s="78"/>
      <c r="E33" s="78"/>
      <c r="F33" s="78"/>
      <c r="G33" s="78"/>
      <c r="H33" s="78"/>
      <c r="I33" s="78"/>
      <c r="J33" s="78"/>
      <c r="K33" s="78"/>
      <c r="L33" s="78"/>
      <c r="M33" s="78"/>
      <c r="N33" s="78"/>
      <c r="O33" s="78"/>
      <c r="P33" s="78"/>
      <c r="Q33" s="78"/>
      <c r="R33" s="78"/>
      <c r="S33" s="78"/>
      <c r="T33" s="78"/>
    </row>
    <row r="34" spans="1:20" s="77" customFormat="1" ht="7" customHeight="1" x14ac:dyDescent="0.35">
      <c r="A34" s="78"/>
      <c r="B34" s="78"/>
      <c r="C34" s="78"/>
      <c r="D34" s="78"/>
      <c r="E34" s="78"/>
      <c r="F34" s="78"/>
      <c r="G34" s="78"/>
      <c r="H34" s="78"/>
      <c r="I34" s="78"/>
      <c r="J34" s="78"/>
      <c r="K34" s="78"/>
      <c r="L34" s="78"/>
      <c r="M34" s="78"/>
      <c r="N34" s="78"/>
      <c r="O34" s="78"/>
      <c r="P34" s="78"/>
      <c r="Q34" s="78"/>
      <c r="R34" s="78"/>
      <c r="S34" s="78"/>
      <c r="T34" s="78"/>
    </row>
    <row r="35" spans="1:20" s="77" customFormat="1" ht="60" customHeight="1" x14ac:dyDescent="0.35">
      <c r="A35" s="78"/>
      <c r="B35" s="234" t="s">
        <v>50</v>
      </c>
      <c r="C35" s="234"/>
      <c r="D35" s="234"/>
      <c r="E35" s="234"/>
      <c r="F35" s="234"/>
      <c r="G35" s="234"/>
      <c r="H35" s="234"/>
      <c r="I35" s="234"/>
      <c r="J35" s="234"/>
      <c r="K35" s="234"/>
      <c r="L35" s="234"/>
      <c r="M35" s="234"/>
      <c r="N35" s="234"/>
      <c r="O35" s="234"/>
      <c r="P35" s="234"/>
      <c r="Q35" s="234"/>
      <c r="R35" s="234"/>
      <c r="S35" s="234"/>
      <c r="T35" s="234"/>
    </row>
    <row r="36" spans="1:20" s="77" customFormat="1" ht="7" customHeight="1" x14ac:dyDescent="0.35">
      <c r="A36" s="78"/>
      <c r="B36" s="78"/>
      <c r="C36" s="78"/>
      <c r="D36" s="78"/>
      <c r="E36" s="78"/>
      <c r="F36" s="78"/>
      <c r="G36" s="78"/>
      <c r="H36" s="78"/>
      <c r="I36" s="78"/>
      <c r="J36" s="78"/>
      <c r="K36" s="78"/>
      <c r="L36" s="78"/>
      <c r="M36" s="78"/>
      <c r="N36" s="78"/>
      <c r="O36" s="78"/>
      <c r="P36" s="78"/>
      <c r="Q36" s="78"/>
      <c r="R36" s="78"/>
      <c r="S36" s="78"/>
      <c r="T36" s="78"/>
    </row>
    <row r="37" spans="1:20" s="77" customFormat="1" x14ac:dyDescent="0.35">
      <c r="A37" s="78"/>
      <c r="B37" s="318"/>
      <c r="C37" s="319"/>
      <c r="D37" s="319"/>
      <c r="E37" s="319"/>
      <c r="F37" s="319"/>
      <c r="G37" s="319"/>
      <c r="H37" s="319"/>
      <c r="I37" s="319"/>
      <c r="J37" s="319"/>
      <c r="K37" s="319"/>
      <c r="L37" s="319"/>
      <c r="M37" s="319"/>
      <c r="N37" s="319"/>
      <c r="O37" s="319"/>
      <c r="P37" s="319"/>
      <c r="Q37" s="319"/>
      <c r="R37" s="319"/>
      <c r="S37" s="320"/>
      <c r="T37" s="78"/>
    </row>
    <row r="38" spans="1:20" s="77" customFormat="1" x14ac:dyDescent="0.35">
      <c r="A38" s="78"/>
      <c r="B38" s="321"/>
      <c r="C38" s="322"/>
      <c r="D38" s="322"/>
      <c r="E38" s="322"/>
      <c r="F38" s="322"/>
      <c r="G38" s="322"/>
      <c r="H38" s="322"/>
      <c r="I38" s="322"/>
      <c r="J38" s="322"/>
      <c r="K38" s="322"/>
      <c r="L38" s="322"/>
      <c r="M38" s="322"/>
      <c r="N38" s="322"/>
      <c r="O38" s="322"/>
      <c r="P38" s="322"/>
      <c r="Q38" s="322"/>
      <c r="R38" s="322"/>
      <c r="S38" s="323"/>
      <c r="T38" s="78"/>
    </row>
    <row r="39" spans="1:20" s="77" customFormat="1" x14ac:dyDescent="0.35">
      <c r="A39" s="78"/>
      <c r="B39" s="324"/>
      <c r="C39" s="325"/>
      <c r="D39" s="325"/>
      <c r="E39" s="325"/>
      <c r="F39" s="325"/>
      <c r="G39" s="325"/>
      <c r="H39" s="325"/>
      <c r="I39" s="325"/>
      <c r="J39" s="325"/>
      <c r="K39" s="325"/>
      <c r="L39" s="325"/>
      <c r="M39" s="325"/>
      <c r="N39" s="325"/>
      <c r="O39" s="325"/>
      <c r="P39" s="325"/>
      <c r="Q39" s="325"/>
      <c r="R39" s="325"/>
      <c r="S39" s="326"/>
      <c r="T39" s="78"/>
    </row>
    <row r="40" spans="1:20" s="77" customFormat="1" x14ac:dyDescent="0.35">
      <c r="A40" s="78"/>
      <c r="B40" s="78"/>
      <c r="C40" s="78"/>
      <c r="D40" s="78"/>
      <c r="E40" s="78"/>
      <c r="F40" s="78"/>
      <c r="G40" s="78"/>
      <c r="H40" s="78"/>
      <c r="I40" s="78"/>
      <c r="J40" s="78"/>
      <c r="K40" s="78"/>
      <c r="L40" s="78"/>
      <c r="M40" s="78"/>
      <c r="N40" s="78"/>
      <c r="O40" s="78"/>
      <c r="P40" s="78"/>
      <c r="Q40" s="78"/>
      <c r="R40" s="78"/>
      <c r="S40" s="78"/>
      <c r="T40" s="78"/>
    </row>
    <row r="41" spans="1:20" s="77" customFormat="1" x14ac:dyDescent="0.35">
      <c r="A41" s="14" t="s">
        <v>51</v>
      </c>
      <c r="B41" s="78"/>
      <c r="C41" s="78"/>
      <c r="D41" s="78"/>
      <c r="E41" s="78"/>
      <c r="F41" s="78"/>
      <c r="G41" s="78"/>
      <c r="H41" s="78"/>
      <c r="I41" s="78"/>
      <c r="J41" s="78"/>
      <c r="K41" s="78"/>
      <c r="L41" s="78"/>
      <c r="M41" s="78"/>
      <c r="N41" s="78"/>
      <c r="O41" s="78"/>
      <c r="P41" s="78"/>
      <c r="Q41" s="78"/>
      <c r="R41" s="78"/>
      <c r="S41" s="78"/>
      <c r="T41" s="78"/>
    </row>
    <row r="42" spans="1:20" s="77" customFormat="1" ht="7" customHeight="1" x14ac:dyDescent="0.35">
      <c r="A42" s="78"/>
      <c r="B42" s="78"/>
      <c r="C42" s="78"/>
      <c r="D42" s="78"/>
      <c r="E42" s="78"/>
      <c r="F42" s="78"/>
      <c r="G42" s="78"/>
      <c r="H42" s="78"/>
      <c r="I42" s="78"/>
      <c r="J42" s="78"/>
      <c r="K42" s="78"/>
      <c r="L42" s="78"/>
      <c r="M42" s="78"/>
      <c r="N42" s="78"/>
      <c r="O42" s="78"/>
      <c r="P42" s="78"/>
      <c r="Q42" s="78"/>
      <c r="R42" s="78"/>
      <c r="S42" s="78"/>
      <c r="T42" s="78"/>
    </row>
    <row r="43" spans="1:20" s="77" customFormat="1" ht="30" customHeight="1" x14ac:dyDescent="0.35">
      <c r="A43" s="78"/>
      <c r="B43" s="234" t="s">
        <v>52</v>
      </c>
      <c r="C43" s="234"/>
      <c r="D43" s="234"/>
      <c r="E43" s="234"/>
      <c r="F43" s="234"/>
      <c r="G43" s="234"/>
      <c r="H43" s="234"/>
      <c r="I43" s="234"/>
      <c r="J43" s="234"/>
      <c r="K43" s="234"/>
      <c r="L43" s="234"/>
      <c r="M43" s="234"/>
      <c r="N43" s="234"/>
      <c r="O43" s="234"/>
      <c r="P43" s="253" t="s">
        <v>100</v>
      </c>
      <c r="Q43" s="254"/>
      <c r="R43" s="254"/>
      <c r="S43" s="255"/>
      <c r="T43" s="78"/>
    </row>
    <row r="44" spans="1:20" s="77" customFormat="1" ht="7" customHeight="1" x14ac:dyDescent="0.35">
      <c r="A44" s="78"/>
      <c r="B44" s="78"/>
      <c r="C44" s="78"/>
      <c r="D44" s="78"/>
      <c r="E44" s="78"/>
      <c r="F44" s="78"/>
      <c r="G44" s="78"/>
      <c r="H44" s="78"/>
      <c r="I44" s="78"/>
      <c r="J44" s="78"/>
      <c r="K44" s="78"/>
      <c r="L44" s="78"/>
      <c r="M44" s="78"/>
      <c r="N44" s="78"/>
      <c r="O44" s="78"/>
      <c r="P44" s="78"/>
      <c r="Q44" s="78"/>
      <c r="R44" s="78"/>
      <c r="S44" s="78"/>
      <c r="T44" s="78"/>
    </row>
    <row r="45" spans="1:20" s="77" customFormat="1" ht="7" customHeight="1" x14ac:dyDescent="0.35">
      <c r="A45" s="78"/>
      <c r="B45" s="78"/>
      <c r="C45" s="78"/>
      <c r="D45" s="78"/>
      <c r="E45" s="78"/>
      <c r="F45" s="78"/>
      <c r="G45" s="78"/>
      <c r="H45" s="78"/>
      <c r="I45" s="78"/>
      <c r="J45" s="78"/>
      <c r="K45" s="78"/>
      <c r="L45" s="78"/>
      <c r="M45" s="78"/>
      <c r="N45" s="78"/>
      <c r="O45" s="78"/>
      <c r="P45" s="78"/>
      <c r="Q45" s="78"/>
      <c r="R45" s="78"/>
      <c r="S45" s="78"/>
      <c r="T45" s="78"/>
    </row>
    <row r="46" spans="1:20" s="77" customFormat="1" x14ac:dyDescent="0.35">
      <c r="A46" s="78"/>
      <c r="B46" s="14" t="s">
        <v>189</v>
      </c>
      <c r="C46" s="78"/>
      <c r="D46" s="78"/>
      <c r="E46" s="78"/>
      <c r="F46" s="78"/>
      <c r="G46" s="78"/>
      <c r="H46" s="78"/>
      <c r="I46" s="78"/>
      <c r="J46" s="78"/>
      <c r="K46" s="78"/>
      <c r="L46" s="78"/>
      <c r="M46" s="78"/>
      <c r="N46" s="78"/>
      <c r="O46" s="78"/>
      <c r="P46" s="78"/>
      <c r="Q46" s="78"/>
      <c r="R46" s="78"/>
      <c r="S46" s="78"/>
      <c r="T46" s="78"/>
    </row>
    <row r="47" spans="1:20" s="77" customFormat="1" x14ac:dyDescent="0.35">
      <c r="A47" s="78"/>
      <c r="B47" s="78"/>
      <c r="C47" s="78"/>
      <c r="D47" s="78"/>
      <c r="E47" s="78"/>
      <c r="F47" s="78"/>
      <c r="G47" s="78"/>
      <c r="H47" s="78"/>
      <c r="I47" s="78"/>
      <c r="J47" s="78"/>
      <c r="K47" s="78"/>
      <c r="L47" s="78"/>
      <c r="M47" s="78"/>
      <c r="N47" s="78"/>
      <c r="O47" s="78"/>
      <c r="P47" s="78"/>
      <c r="Q47" s="78"/>
      <c r="R47" s="78"/>
      <c r="S47" s="78"/>
      <c r="T47" s="78"/>
    </row>
    <row r="48" spans="1:20" s="77" customFormat="1" x14ac:dyDescent="0.35">
      <c r="A48" s="78"/>
      <c r="B48" s="78"/>
      <c r="C48" s="78"/>
      <c r="D48" s="14" t="s">
        <v>53</v>
      </c>
      <c r="E48" s="78"/>
      <c r="F48" s="78"/>
      <c r="G48" s="78"/>
      <c r="H48" s="78"/>
      <c r="I48" s="14" t="s">
        <v>54</v>
      </c>
      <c r="J48" s="78"/>
      <c r="K48" s="78"/>
      <c r="L48" s="78"/>
      <c r="M48" s="78"/>
      <c r="N48" s="14" t="s">
        <v>55</v>
      </c>
      <c r="O48" s="78"/>
      <c r="P48" s="78"/>
      <c r="Q48" s="78"/>
      <c r="R48" s="78"/>
      <c r="S48" s="78"/>
      <c r="T48" s="78"/>
    </row>
    <row r="49" spans="1:20" s="77" customFormat="1" ht="20.149999999999999" customHeight="1" x14ac:dyDescent="0.35">
      <c r="A49" s="78"/>
      <c r="B49" s="78"/>
      <c r="C49" s="78"/>
      <c r="D49" s="236" t="s">
        <v>100</v>
      </c>
      <c r="E49" s="237"/>
      <c r="F49" s="237"/>
      <c r="G49" s="237"/>
      <c r="H49" s="238"/>
      <c r="I49" s="313"/>
      <c r="J49" s="314"/>
      <c r="K49" s="314"/>
      <c r="L49" s="314"/>
      <c r="M49" s="315"/>
      <c r="N49" s="313"/>
      <c r="O49" s="314"/>
      <c r="P49" s="314"/>
      <c r="Q49" s="314"/>
      <c r="R49" s="314"/>
      <c r="S49" s="315"/>
      <c r="T49" s="78"/>
    </row>
    <row r="50" spans="1:20" s="77" customFormat="1" ht="20.149999999999999" customHeight="1" x14ac:dyDescent="0.35">
      <c r="A50" s="78"/>
      <c r="B50" s="78"/>
      <c r="C50" s="78"/>
      <c r="D50" s="236" t="s">
        <v>100</v>
      </c>
      <c r="E50" s="237"/>
      <c r="F50" s="237"/>
      <c r="G50" s="237"/>
      <c r="H50" s="238"/>
      <c r="I50" s="313"/>
      <c r="J50" s="314"/>
      <c r="K50" s="314"/>
      <c r="L50" s="314"/>
      <c r="M50" s="315"/>
      <c r="N50" s="313"/>
      <c r="O50" s="314"/>
      <c r="P50" s="314"/>
      <c r="Q50" s="314"/>
      <c r="R50" s="314"/>
      <c r="S50" s="315"/>
      <c r="T50" s="78"/>
    </row>
    <row r="51" spans="1:20" s="77" customFormat="1" ht="20.149999999999999" customHeight="1" x14ac:dyDescent="0.35">
      <c r="A51" s="78"/>
      <c r="B51" s="78"/>
      <c r="C51" s="78"/>
      <c r="D51" s="236" t="s">
        <v>100</v>
      </c>
      <c r="E51" s="237"/>
      <c r="F51" s="237"/>
      <c r="G51" s="237"/>
      <c r="H51" s="238"/>
      <c r="I51" s="313"/>
      <c r="J51" s="314"/>
      <c r="K51" s="314"/>
      <c r="L51" s="314"/>
      <c r="M51" s="315"/>
      <c r="N51" s="313"/>
      <c r="O51" s="314"/>
      <c r="P51" s="314"/>
      <c r="Q51" s="314"/>
      <c r="R51" s="314"/>
      <c r="S51" s="315"/>
      <c r="T51" s="78"/>
    </row>
    <row r="52" spans="1:20" s="77" customFormat="1" ht="20.149999999999999" customHeight="1" x14ac:dyDescent="0.35">
      <c r="A52" s="78"/>
      <c r="B52" s="78"/>
      <c r="C52" s="78"/>
      <c r="D52" s="236" t="s">
        <v>100</v>
      </c>
      <c r="E52" s="237"/>
      <c r="F52" s="237"/>
      <c r="G52" s="237"/>
      <c r="H52" s="238"/>
      <c r="I52" s="313"/>
      <c r="J52" s="314"/>
      <c r="K52" s="314"/>
      <c r="L52" s="314"/>
      <c r="M52" s="315"/>
      <c r="N52" s="313"/>
      <c r="O52" s="314"/>
      <c r="P52" s="314"/>
      <c r="Q52" s="314"/>
      <c r="R52" s="314"/>
      <c r="S52" s="315"/>
      <c r="T52" s="78"/>
    </row>
    <row r="53" spans="1:20" s="77" customFormat="1" x14ac:dyDescent="0.35">
      <c r="A53" s="78"/>
      <c r="B53" s="78"/>
      <c r="C53" s="78"/>
      <c r="D53" s="78"/>
      <c r="E53" s="78"/>
      <c r="F53" s="78"/>
      <c r="G53" s="78"/>
      <c r="H53" s="78"/>
      <c r="I53" s="78"/>
      <c r="J53" s="78"/>
      <c r="K53" s="78"/>
      <c r="L53" s="78"/>
      <c r="M53" s="78"/>
      <c r="N53" s="78"/>
      <c r="O53" s="78"/>
      <c r="P53" s="78"/>
      <c r="Q53" s="78"/>
      <c r="R53" s="78"/>
      <c r="S53" s="78"/>
      <c r="T53" s="78"/>
    </row>
    <row r="54" spans="1:20" s="77" customFormat="1" x14ac:dyDescent="0.35">
      <c r="A54" s="14" t="s">
        <v>129</v>
      </c>
      <c r="B54" s="78"/>
      <c r="C54" s="78"/>
      <c r="D54" s="78"/>
      <c r="E54" s="78"/>
      <c r="F54" s="78"/>
      <c r="G54" s="78"/>
      <c r="H54" s="78"/>
      <c r="I54" s="78"/>
      <c r="J54" s="78"/>
      <c r="K54" s="78"/>
      <c r="L54" s="78"/>
      <c r="M54" s="78"/>
      <c r="N54" s="78"/>
      <c r="O54" s="78"/>
      <c r="P54" s="78"/>
      <c r="Q54" s="78"/>
      <c r="R54" s="78"/>
      <c r="S54" s="78"/>
      <c r="T54" s="78"/>
    </row>
    <row r="55" spans="1:20" s="77" customFormat="1" ht="7" customHeight="1" x14ac:dyDescent="0.35">
      <c r="A55" s="78"/>
      <c r="B55" s="78"/>
      <c r="C55" s="78"/>
      <c r="D55" s="78"/>
      <c r="E55" s="78"/>
      <c r="F55" s="78"/>
      <c r="G55" s="78"/>
      <c r="H55" s="78"/>
      <c r="I55" s="78"/>
      <c r="J55" s="78"/>
      <c r="K55" s="78"/>
      <c r="L55" s="78"/>
      <c r="M55" s="78"/>
      <c r="N55" s="78"/>
      <c r="O55" s="78"/>
      <c r="P55" s="78"/>
      <c r="Q55" s="78"/>
      <c r="R55" s="78"/>
      <c r="S55" s="78"/>
      <c r="T55" s="78"/>
    </row>
    <row r="56" spans="1:20" s="77" customFormat="1" ht="20.149999999999999" customHeight="1" x14ac:dyDescent="0.35">
      <c r="A56" s="78"/>
      <c r="B56" s="14" t="s">
        <v>56</v>
      </c>
      <c r="C56" s="78"/>
      <c r="D56" s="78"/>
      <c r="E56" s="78"/>
      <c r="F56" s="78"/>
      <c r="G56" s="78"/>
      <c r="H56" s="78"/>
      <c r="I56" s="78"/>
      <c r="J56" s="78"/>
      <c r="K56" s="78"/>
      <c r="L56" s="78"/>
      <c r="M56" s="78"/>
      <c r="N56" s="253" t="s">
        <v>100</v>
      </c>
      <c r="O56" s="254"/>
      <c r="P56" s="254"/>
      <c r="Q56" s="255"/>
      <c r="R56" s="78"/>
      <c r="S56" s="78"/>
      <c r="T56" s="78"/>
    </row>
    <row r="57" spans="1:20" s="77" customFormat="1" ht="7" customHeight="1" x14ac:dyDescent="0.35">
      <c r="A57" s="78"/>
      <c r="B57" s="78"/>
      <c r="C57" s="78"/>
      <c r="D57" s="78"/>
      <c r="E57" s="78"/>
      <c r="F57" s="78"/>
      <c r="G57" s="78"/>
      <c r="H57" s="78"/>
      <c r="I57" s="78"/>
      <c r="J57" s="78"/>
      <c r="K57" s="78"/>
      <c r="L57" s="78"/>
      <c r="M57" s="78"/>
      <c r="N57" s="78"/>
      <c r="O57" s="78"/>
      <c r="P57" s="78"/>
      <c r="Q57" s="78"/>
      <c r="R57" s="78"/>
      <c r="S57" s="78"/>
      <c r="T57" s="78"/>
    </row>
    <row r="58" spans="1:20" s="77" customFormat="1" x14ac:dyDescent="0.35">
      <c r="A58" s="78"/>
      <c r="B58" s="14" t="s">
        <v>190</v>
      </c>
      <c r="C58" s="78"/>
      <c r="D58" s="78"/>
      <c r="E58" s="78"/>
      <c r="F58" s="78"/>
      <c r="G58" s="78"/>
      <c r="H58" s="78"/>
      <c r="I58" s="78"/>
      <c r="J58" s="78"/>
      <c r="K58" s="78"/>
      <c r="L58" s="78"/>
      <c r="M58" s="78"/>
      <c r="N58" s="78"/>
      <c r="O58" s="78"/>
      <c r="P58" s="78"/>
      <c r="Q58" s="78"/>
      <c r="R58" s="78"/>
      <c r="S58" s="78"/>
      <c r="T58" s="78"/>
    </row>
    <row r="59" spans="1:20" s="77" customFormat="1" ht="7" customHeight="1" x14ac:dyDescent="0.35">
      <c r="A59" s="78"/>
      <c r="B59" s="78"/>
      <c r="C59" s="78"/>
      <c r="D59" s="78"/>
      <c r="E59" s="78"/>
      <c r="F59" s="78"/>
      <c r="G59" s="78"/>
      <c r="H59" s="78"/>
      <c r="I59" s="78"/>
      <c r="J59" s="78"/>
      <c r="K59" s="78"/>
      <c r="L59" s="78"/>
      <c r="M59" s="78"/>
      <c r="N59" s="78"/>
      <c r="O59" s="78"/>
      <c r="P59" s="78"/>
      <c r="Q59" s="78"/>
      <c r="R59" s="78"/>
      <c r="S59" s="78"/>
      <c r="T59" s="78"/>
    </row>
    <row r="60" spans="1:20" s="77" customFormat="1" x14ac:dyDescent="0.35">
      <c r="A60" s="78"/>
      <c r="B60" s="78"/>
      <c r="C60" s="78"/>
      <c r="D60" s="78"/>
      <c r="E60" s="78"/>
      <c r="F60" s="78"/>
      <c r="G60" s="78"/>
      <c r="H60" s="78"/>
      <c r="I60" s="14" t="s">
        <v>54</v>
      </c>
      <c r="J60" s="78"/>
      <c r="K60" s="78"/>
      <c r="L60" s="78"/>
      <c r="M60" s="78"/>
      <c r="N60" s="78"/>
      <c r="O60" s="78"/>
      <c r="P60" s="78"/>
      <c r="Q60" s="78"/>
      <c r="R60" s="78"/>
      <c r="S60" s="78"/>
      <c r="T60" s="78"/>
    </row>
    <row r="61" spans="1:20" s="77" customFormat="1" ht="20.149999999999999" customHeight="1" x14ac:dyDescent="0.35">
      <c r="A61" s="78"/>
      <c r="B61" s="78"/>
      <c r="C61" s="78"/>
      <c r="D61" s="78"/>
      <c r="E61" s="311" t="s">
        <v>57</v>
      </c>
      <c r="F61" s="311"/>
      <c r="G61" s="311"/>
      <c r="H61" s="312"/>
      <c r="I61" s="236"/>
      <c r="J61" s="237"/>
      <c r="K61" s="237"/>
      <c r="L61" s="237"/>
      <c r="M61" s="238"/>
      <c r="N61" s="78"/>
      <c r="O61" s="78"/>
      <c r="P61" s="78"/>
      <c r="Q61" s="78"/>
      <c r="R61" s="73"/>
      <c r="S61" s="78"/>
      <c r="T61" s="78"/>
    </row>
    <row r="62" spans="1:20" s="77" customFormat="1" ht="20.149999999999999" customHeight="1" x14ac:dyDescent="0.35">
      <c r="A62" s="78"/>
      <c r="B62" s="78"/>
      <c r="C62" s="78"/>
      <c r="D62" s="78"/>
      <c r="E62" s="311" t="s">
        <v>58</v>
      </c>
      <c r="F62" s="311"/>
      <c r="G62" s="311"/>
      <c r="H62" s="312"/>
      <c r="I62" s="236"/>
      <c r="J62" s="237"/>
      <c r="K62" s="237"/>
      <c r="L62" s="237"/>
      <c r="M62" s="238"/>
      <c r="N62" s="78"/>
      <c r="O62" s="78"/>
      <c r="P62" s="78"/>
      <c r="Q62" s="78"/>
      <c r="R62" s="73"/>
      <c r="S62" s="78"/>
      <c r="T62" s="78"/>
    </row>
    <row r="63" spans="1:20" s="77" customFormat="1" ht="20.149999999999999" customHeight="1" x14ac:dyDescent="0.35">
      <c r="A63" s="78"/>
      <c r="B63" s="78"/>
      <c r="C63" s="78"/>
      <c r="D63" s="78"/>
      <c r="E63" s="311" t="s">
        <v>59</v>
      </c>
      <c r="F63" s="311"/>
      <c r="G63" s="311"/>
      <c r="H63" s="312"/>
      <c r="I63" s="236"/>
      <c r="J63" s="237"/>
      <c r="K63" s="237"/>
      <c r="L63" s="237"/>
      <c r="M63" s="238"/>
      <c r="N63" s="78"/>
      <c r="O63" s="78"/>
      <c r="P63" s="78"/>
      <c r="Q63" s="78"/>
      <c r="R63" s="73"/>
      <c r="S63" s="78"/>
      <c r="T63" s="78"/>
    </row>
    <row r="64" spans="1:20" s="77" customFormat="1" x14ac:dyDescent="0.35">
      <c r="A64" s="78"/>
      <c r="B64" s="78"/>
      <c r="C64" s="78"/>
      <c r="D64" s="78"/>
      <c r="E64" s="78"/>
      <c r="F64" s="78"/>
      <c r="G64" s="78"/>
      <c r="H64" s="78"/>
      <c r="I64" s="78"/>
      <c r="J64" s="78"/>
      <c r="K64" s="78"/>
      <c r="L64" s="78"/>
      <c r="M64" s="78"/>
      <c r="N64" s="78"/>
      <c r="O64" s="78"/>
      <c r="P64" s="78"/>
      <c r="Q64" s="73"/>
      <c r="R64" s="73"/>
      <c r="S64" s="78"/>
      <c r="T64" s="78"/>
    </row>
    <row r="65" spans="2:19" x14ac:dyDescent="0.35">
      <c r="B65" s="72"/>
      <c r="S65" s="72"/>
    </row>
  </sheetData>
  <sheetProtection algorithmName="SHA-512" hashValue="qYiAxgjZVkLAxZihHOohVNOTZvH+JRhfvWvcSXgZayuD6Kc9UxAC/kTGDfKuKeP6riRoDmCFBMbdO3UiNBhWwA==" saltValue="0E8seCF3ZdFCiaDWqUswJQ==" spinCount="100000" sheet="1" objects="1" scenarios="1"/>
  <mergeCells count="84">
    <mergeCell ref="N16:T16"/>
    <mergeCell ref="N13:T13"/>
    <mergeCell ref="A11:D11"/>
    <mergeCell ref="E11:H11"/>
    <mergeCell ref="I11:M11"/>
    <mergeCell ref="N11:T11"/>
    <mergeCell ref="A12:D12"/>
    <mergeCell ref="E12:H12"/>
    <mergeCell ref="I12:M12"/>
    <mergeCell ref="N12:T12"/>
    <mergeCell ref="N15:T15"/>
    <mergeCell ref="A13:D13"/>
    <mergeCell ref="E13:H13"/>
    <mergeCell ref="I13:M13"/>
    <mergeCell ref="N14:T14"/>
    <mergeCell ref="E14:H14"/>
    <mergeCell ref="A2:Q2"/>
    <mergeCell ref="A3:T3"/>
    <mergeCell ref="A7:T7"/>
    <mergeCell ref="A8:T8"/>
    <mergeCell ref="A5:E5"/>
    <mergeCell ref="A17:D17"/>
    <mergeCell ref="E17:H17"/>
    <mergeCell ref="I17:M17"/>
    <mergeCell ref="A18:D18"/>
    <mergeCell ref="A16:D16"/>
    <mergeCell ref="E16:H16"/>
    <mergeCell ref="I16:M16"/>
    <mergeCell ref="I14:M14"/>
    <mergeCell ref="A15:D15"/>
    <mergeCell ref="E15:H15"/>
    <mergeCell ref="I15:M15"/>
    <mergeCell ref="A14:D14"/>
    <mergeCell ref="N50:S50"/>
    <mergeCell ref="D51:H51"/>
    <mergeCell ref="I51:M51"/>
    <mergeCell ref="N51:S51"/>
    <mergeCell ref="B43:O43"/>
    <mergeCell ref="P43:S43"/>
    <mergeCell ref="D49:H49"/>
    <mergeCell ref="I49:M49"/>
    <mergeCell ref="N49:S49"/>
    <mergeCell ref="D50:H50"/>
    <mergeCell ref="I50:M50"/>
    <mergeCell ref="L31:S31"/>
    <mergeCell ref="N19:T19"/>
    <mergeCell ref="E18:H18"/>
    <mergeCell ref="I19:M19"/>
    <mergeCell ref="I18:M18"/>
    <mergeCell ref="N18:T18"/>
    <mergeCell ref="N21:T21"/>
    <mergeCell ref="I21:M21"/>
    <mergeCell ref="L29:S29"/>
    <mergeCell ref="N17:T17"/>
    <mergeCell ref="B37:S39"/>
    <mergeCell ref="A19:D19"/>
    <mergeCell ref="A20:D20"/>
    <mergeCell ref="E20:H20"/>
    <mergeCell ref="I20:M20"/>
    <mergeCell ref="A22:D22"/>
    <mergeCell ref="E22:H22"/>
    <mergeCell ref="I22:M22"/>
    <mergeCell ref="N20:T20"/>
    <mergeCell ref="N22:T22"/>
    <mergeCell ref="A24:T24"/>
    <mergeCell ref="A25:T25"/>
    <mergeCell ref="E21:H21"/>
    <mergeCell ref="A21:D21"/>
    <mergeCell ref="E19:H19"/>
    <mergeCell ref="I61:M61"/>
    <mergeCell ref="I62:M62"/>
    <mergeCell ref="I63:M63"/>
    <mergeCell ref="B29:K29"/>
    <mergeCell ref="B30:K30"/>
    <mergeCell ref="L30:S30"/>
    <mergeCell ref="E61:H61"/>
    <mergeCell ref="E62:H62"/>
    <mergeCell ref="E63:H63"/>
    <mergeCell ref="N56:Q56"/>
    <mergeCell ref="D52:H52"/>
    <mergeCell ref="I52:M52"/>
    <mergeCell ref="N52:S52"/>
    <mergeCell ref="B35:T35"/>
    <mergeCell ref="B31:K31"/>
  </mergeCells>
  <conditionalFormatting sqref="N16 U16">
    <cfRule type="containsText" dxfId="12" priority="5" operator="containsText" text="*If available, include ISHL Inventory information here.">
      <formula>NOT(ISERROR(SEARCH("*If available, include ISHL Inventory information here.",N16)))</formula>
    </cfRule>
  </conditionalFormatting>
  <conditionalFormatting sqref="A3">
    <cfRule type="containsText" dxfId="11" priority="3" operator="containsText" text="January 00 1900">
      <formula>NOT(ISERROR(SEARCH("January 00 1900",A3)))</formula>
    </cfRule>
    <cfRule type="cellIs" dxfId="10" priority="4" operator="equal">
      <formula>0</formula>
    </cfRule>
  </conditionalFormatting>
  <conditionalFormatting sqref="A64">
    <cfRule type="containsText" dxfId="9" priority="1" operator="containsText" text=", , January 00 1900">
      <formula>NOT(ISERROR(SEARCH(", , January 00 1900",A64)))</formula>
    </cfRule>
  </conditionalFormatting>
  <hyperlinks>
    <hyperlink ref="A12:D12" r:id="rId1" display="Australia (AICIS)"/>
    <hyperlink ref="A13:D13" r:id="rId2" display="http://www.ec.gc.ca/lcpe-cepa"/>
    <hyperlink ref="A14:D14" r:id="rId3" display="China (IECSC)"/>
    <hyperlink ref="A15:D15" r:id="rId4" display="http://echa.europa.eu/web/guest/home"/>
    <hyperlink ref="A16:D16" r:id="rId5" display="http://www.safe.nite.go.jp/english/db.html"/>
    <hyperlink ref="A17:D17" r:id="rId6" display="Korea (KECI)"/>
    <hyperlink ref="A18:D18" r:id="rId7" display="New Zealand (HSNO)"/>
    <hyperlink ref="A19:D19" r:id="rId8" display="http://119.92.161.2/internal/CasREgistry.aspx"/>
    <hyperlink ref="A20:D20" r:id="rId9" display="http://csnn.osha.gov.tw/content/home/Substance_Query_Q.aspx"/>
    <hyperlink ref="A22:D22" r:id="rId10" display="https://www.epa.gov/tsca-inventory"/>
    <hyperlink ref="A5" r:id="rId11"/>
    <hyperlink ref="A21:D21" r:id="rId12" display="Turkey (KKDIK)"/>
  </hyperlinks>
  <printOptions horizontalCentered="1"/>
  <pageMargins left="0.15" right="0.15" top="0.5" bottom="0.25" header="0.3" footer="0.3"/>
  <pageSetup orientation="portrait" r:id="rId13"/>
  <rowBreaks count="1" manualBreakCount="1">
    <brk id="39" max="16383" man="1"/>
  </rowBreaks>
  <drawing r:id="rId14"/>
  <extLst>
    <ext xmlns:x14="http://schemas.microsoft.com/office/spreadsheetml/2009/9/main" uri="{78C0D931-6437-407d-A8EE-F0AAD7539E65}">
      <x14:conditionalFormattings>
        <x14:conditionalFormatting xmlns:xm="http://schemas.microsoft.com/office/excel/2006/main">
          <x14:cfRule type="containsText" priority="2" operator="containsText" id="{CA1B9325-4EA0-45B6-B82D-C49B1F29992B}">
            <xm:f>NOT(ISERROR(SEARCH(", , ",A3)))</xm:f>
            <xm:f>", , "</xm:f>
            <x14:dxf>
              <font>
                <color theme="5"/>
              </font>
              <fill>
                <patternFill>
                  <bgColor theme="5"/>
                </patternFill>
              </fill>
            </x14:dxf>
          </x14:cfRule>
          <xm:sqref>A3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Dropdowns!$B$123:$B$128</xm:f>
          </x14:formula1>
          <xm:sqref>E22:H22</xm:sqref>
        </x14:dataValidation>
        <x14:dataValidation type="list" allowBlank="1" showInputMessage="1" showErrorMessage="1">
          <x14:formula1>
            <xm:f>Dropdowns!$B$16:$B$21</xm:f>
          </x14:formula1>
          <xm:sqref>E13:H13</xm:sqref>
        </x14:dataValidation>
        <x14:dataValidation type="list" allowBlank="1" showInputMessage="1" showErrorMessage="1">
          <x14:formula1>
            <xm:f>Dropdowns!$B$33:$B$37</xm:f>
          </x14:formula1>
          <xm:sqref>E12:H12 E14:H14 E16:H20</xm:sqref>
        </x14:dataValidation>
        <x14:dataValidation type="list" allowBlank="1" showInputMessage="1" showErrorMessage="1">
          <x14:formula1>
            <xm:f>Dropdowns!$B$99:$B$101</xm:f>
          </x14:formula1>
          <xm:sqref>P43:S43 N56:Q56</xm:sqref>
        </x14:dataValidation>
        <x14:dataValidation type="list" allowBlank="1" showInputMessage="1" showErrorMessage="1">
          <x14:formula1>
            <xm:f>Dropdowns!$B$25:$B$29</xm:f>
          </x14:formula1>
          <xm:sqref>E15:H15 E21:H21</xm:sqref>
        </x14:dataValidation>
        <x14:dataValidation type="list" allowBlank="1" showInputMessage="1" showErrorMessage="1">
          <x14:formula1>
            <xm:f>Dropdowns!$B$7:$B$12</xm:f>
          </x14:formula1>
          <xm:sqref>D49:H52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W40"/>
  <sheetViews>
    <sheetView topLeftCell="A4" zoomScaleNormal="100" workbookViewId="0">
      <selection activeCell="H31" sqref="H31"/>
    </sheetView>
  </sheetViews>
  <sheetFormatPr defaultColWidth="4.640625" defaultRowHeight="14.15" x14ac:dyDescent="0.35"/>
  <cols>
    <col min="1" max="1" width="4.640625" style="51" customWidth="1"/>
    <col min="2" max="2" width="4.85546875" style="51" bestFit="1" customWidth="1"/>
    <col min="3" max="20" width="4.640625" style="51"/>
    <col min="21" max="21" width="2.85546875" style="51" bestFit="1" customWidth="1"/>
    <col min="22" max="16384" width="4.640625" style="51"/>
  </cols>
  <sheetData>
    <row r="1" spans="1:21" ht="7" customHeight="1" x14ac:dyDescent="0.35">
      <c r="A1" s="157"/>
      <c r="B1" s="157"/>
      <c r="C1" s="157"/>
      <c r="D1" s="157"/>
      <c r="E1" s="157"/>
      <c r="F1" s="157"/>
      <c r="G1" s="157"/>
      <c r="H1" s="157"/>
      <c r="I1" s="157"/>
      <c r="J1" s="157"/>
      <c r="K1" s="157"/>
      <c r="L1" s="157"/>
      <c r="M1" s="157"/>
      <c r="N1" s="157"/>
      <c r="O1" s="157"/>
      <c r="P1" s="157"/>
      <c r="Q1" s="157"/>
      <c r="R1" s="156"/>
      <c r="S1" s="156"/>
      <c r="T1" s="156"/>
    </row>
    <row r="2" spans="1:21" s="77" customFormat="1" ht="30" customHeight="1" x14ac:dyDescent="0.35">
      <c r="A2" s="296" t="s">
        <v>209</v>
      </c>
      <c r="B2" s="296"/>
      <c r="C2" s="296"/>
      <c r="D2" s="296"/>
      <c r="E2" s="296"/>
      <c r="F2" s="296"/>
      <c r="G2" s="296"/>
      <c r="H2" s="296"/>
      <c r="I2" s="296"/>
      <c r="J2" s="296"/>
      <c r="K2" s="296"/>
      <c r="L2" s="296"/>
      <c r="M2" s="296"/>
      <c r="N2" s="296"/>
      <c r="O2" s="296"/>
      <c r="P2" s="296"/>
      <c r="Q2" s="164"/>
      <c r="R2" s="169"/>
      <c r="S2" s="169"/>
      <c r="T2" s="169"/>
    </row>
    <row r="3" spans="1:21" ht="15.75" customHeight="1" x14ac:dyDescent="0.35">
      <c r="A3" s="367" t="str">
        <f>' A - Contact Info'!A3</f>
        <v>818621 Brown Tint, ABC Company, April 01 2021</v>
      </c>
      <c r="B3" s="367"/>
      <c r="C3" s="367"/>
      <c r="D3" s="367"/>
      <c r="E3" s="367"/>
      <c r="F3" s="367"/>
      <c r="G3" s="367"/>
      <c r="H3" s="367"/>
      <c r="I3" s="367"/>
      <c r="J3" s="367"/>
      <c r="K3" s="367"/>
      <c r="L3" s="367"/>
      <c r="M3" s="367"/>
      <c r="N3" s="367"/>
      <c r="O3" s="367"/>
      <c r="P3" s="367"/>
      <c r="Q3" s="367"/>
      <c r="R3" s="367"/>
      <c r="S3" s="367"/>
      <c r="T3" s="367"/>
      <c r="U3" s="52"/>
    </row>
    <row r="4" spans="1:21" ht="4" customHeight="1" x14ac:dyDescent="0.35">
      <c r="A4" s="4"/>
      <c r="B4" s="4"/>
      <c r="C4" s="4"/>
      <c r="D4" s="4"/>
      <c r="E4" s="4"/>
      <c r="F4" s="4"/>
      <c r="G4" s="4"/>
      <c r="H4" s="4"/>
      <c r="I4" s="4"/>
      <c r="J4" s="4"/>
      <c r="K4" s="4"/>
      <c r="L4" s="4"/>
      <c r="M4" s="4"/>
      <c r="N4" s="4"/>
      <c r="O4" s="4"/>
      <c r="P4" s="4"/>
      <c r="Q4" s="4"/>
      <c r="R4" s="4"/>
      <c r="S4" s="4"/>
      <c r="T4" s="4"/>
    </row>
    <row r="5" spans="1:21" ht="15.45" x14ac:dyDescent="0.4">
      <c r="A5" s="252" t="s">
        <v>211</v>
      </c>
      <c r="B5" s="252"/>
      <c r="C5" s="252"/>
      <c r="D5" s="252"/>
      <c r="E5" s="252"/>
      <c r="F5" s="4"/>
      <c r="G5" s="4"/>
      <c r="H5" s="4"/>
      <c r="I5" s="4"/>
      <c r="J5" s="4"/>
      <c r="K5" s="4"/>
      <c r="L5" s="4"/>
      <c r="M5" s="4"/>
      <c r="N5" s="4"/>
      <c r="O5" s="4"/>
      <c r="P5" s="4"/>
      <c r="Q5" s="4"/>
      <c r="R5" s="4"/>
      <c r="S5" s="4"/>
      <c r="T5" s="4"/>
    </row>
    <row r="6" spans="1:21" ht="8.15" customHeight="1" x14ac:dyDescent="0.35">
      <c r="A6" s="4"/>
      <c r="B6" s="4"/>
      <c r="C6" s="4"/>
      <c r="D6" s="4"/>
      <c r="E6" s="4"/>
      <c r="F6" s="4"/>
      <c r="G6" s="4"/>
      <c r="H6" s="4"/>
      <c r="I6" s="4"/>
      <c r="J6" s="4"/>
      <c r="K6" s="4"/>
      <c r="L6" s="4"/>
      <c r="M6" s="4"/>
      <c r="N6" s="4"/>
      <c r="O6" s="4"/>
      <c r="P6" s="4"/>
      <c r="Q6" s="4"/>
      <c r="R6" s="4"/>
      <c r="S6" s="4"/>
      <c r="T6" s="4"/>
    </row>
    <row r="7" spans="1:21" ht="32.15" customHeight="1" x14ac:dyDescent="0.35">
      <c r="A7" s="268" t="s">
        <v>153</v>
      </c>
      <c r="B7" s="268"/>
      <c r="C7" s="268"/>
      <c r="D7" s="268"/>
      <c r="E7" s="268"/>
      <c r="F7" s="268"/>
      <c r="G7" s="268"/>
      <c r="H7" s="268"/>
      <c r="I7" s="268"/>
      <c r="J7" s="268"/>
      <c r="K7" s="268"/>
      <c r="L7" s="268"/>
      <c r="M7" s="268"/>
      <c r="N7" s="268"/>
      <c r="O7" s="268"/>
      <c r="P7" s="268"/>
      <c r="Q7" s="268"/>
      <c r="R7" s="268"/>
      <c r="S7" s="268"/>
      <c r="T7" s="268"/>
    </row>
    <row r="8" spans="1:21" x14ac:dyDescent="0.35">
      <c r="A8" s="4"/>
      <c r="B8" s="4"/>
      <c r="C8" s="4"/>
      <c r="D8" s="4"/>
      <c r="E8" s="4"/>
      <c r="F8" s="4"/>
      <c r="G8" s="4"/>
      <c r="H8" s="4"/>
      <c r="I8" s="4"/>
      <c r="J8" s="4"/>
      <c r="K8" s="4"/>
      <c r="L8" s="4"/>
      <c r="M8" s="4"/>
      <c r="N8" s="4"/>
      <c r="O8" s="4"/>
      <c r="P8" s="4"/>
      <c r="Q8" s="4"/>
      <c r="R8" s="4"/>
      <c r="S8" s="4"/>
      <c r="T8" s="4"/>
    </row>
    <row r="9" spans="1:21" ht="45" customHeight="1" x14ac:dyDescent="0.35">
      <c r="A9" s="268" t="s">
        <v>130</v>
      </c>
      <c r="B9" s="268"/>
      <c r="C9" s="268"/>
      <c r="D9" s="268"/>
      <c r="E9" s="268"/>
      <c r="F9" s="268"/>
      <c r="G9" s="268"/>
      <c r="H9" s="268"/>
      <c r="I9" s="268"/>
      <c r="J9" s="268"/>
      <c r="K9" s="268"/>
      <c r="L9" s="268"/>
      <c r="M9" s="268"/>
      <c r="N9" s="268"/>
      <c r="O9" s="268"/>
      <c r="P9" s="268"/>
      <c r="Q9" s="268"/>
      <c r="R9" s="268"/>
      <c r="S9" s="268"/>
      <c r="T9" s="268"/>
    </row>
    <row r="10" spans="1:21" s="69" customFormat="1" ht="15" customHeight="1" x14ac:dyDescent="0.35">
      <c r="A10" s="74"/>
      <c r="B10" s="74"/>
      <c r="C10" s="74"/>
      <c r="D10" s="74"/>
      <c r="E10" s="74"/>
      <c r="F10" s="74"/>
      <c r="G10" s="74"/>
      <c r="H10" s="74"/>
      <c r="I10" s="74"/>
      <c r="J10" s="74"/>
      <c r="K10" s="74"/>
      <c r="L10" s="74"/>
      <c r="M10" s="74"/>
      <c r="N10" s="74"/>
      <c r="O10" s="74"/>
      <c r="P10" s="74"/>
      <c r="Q10" s="74"/>
      <c r="R10" s="74"/>
      <c r="S10" s="74"/>
      <c r="T10" s="74"/>
    </row>
    <row r="11" spans="1:21" ht="15" customHeight="1" x14ac:dyDescent="0.35">
      <c r="A11" s="4"/>
      <c r="B11" s="22"/>
      <c r="C11" s="22"/>
      <c r="D11" s="22"/>
      <c r="E11" s="22"/>
      <c r="F11" s="22"/>
      <c r="G11" s="22"/>
      <c r="H11" s="22"/>
      <c r="I11" s="22"/>
      <c r="J11" s="22"/>
      <c r="K11" s="22"/>
      <c r="L11" s="353"/>
      <c r="M11" s="354"/>
      <c r="N11" s="354"/>
      <c r="O11" s="354"/>
      <c r="P11" s="354"/>
      <c r="Q11" s="354"/>
      <c r="R11" s="354"/>
      <c r="S11" s="355"/>
      <c r="T11" s="22"/>
    </row>
    <row r="12" spans="1:21" ht="14.25" customHeight="1" x14ac:dyDescent="0.35">
      <c r="A12" s="4"/>
      <c r="B12" s="26"/>
      <c r="C12" s="26"/>
      <c r="D12" s="26"/>
      <c r="E12" s="26"/>
      <c r="F12" s="26"/>
      <c r="G12" s="26"/>
      <c r="H12" s="26"/>
      <c r="I12" s="26"/>
      <c r="J12" s="26"/>
      <c r="K12" s="102" t="s">
        <v>78</v>
      </c>
      <c r="L12" s="356"/>
      <c r="M12" s="357"/>
      <c r="N12" s="357"/>
      <c r="O12" s="357"/>
      <c r="P12" s="357"/>
      <c r="Q12" s="357"/>
      <c r="R12" s="357"/>
      <c r="S12" s="358"/>
      <c r="T12" s="4"/>
    </row>
    <row r="13" spans="1:21" ht="14.25" customHeight="1" x14ac:dyDescent="0.35">
      <c r="A13" s="27"/>
      <c r="B13" s="27"/>
      <c r="C13" s="27"/>
      <c r="D13" s="27"/>
      <c r="E13" s="27"/>
      <c r="F13" s="27"/>
      <c r="G13" s="27"/>
      <c r="H13" s="27"/>
      <c r="I13" s="27"/>
      <c r="J13" s="27"/>
      <c r="K13" s="75"/>
      <c r="L13" s="356"/>
      <c r="M13" s="357"/>
      <c r="N13" s="357"/>
      <c r="O13" s="357"/>
      <c r="P13" s="357"/>
      <c r="Q13" s="357"/>
      <c r="R13" s="357"/>
      <c r="S13" s="358"/>
      <c r="T13" s="4"/>
    </row>
    <row r="14" spans="1:21" ht="14.25" customHeight="1" x14ac:dyDescent="0.35">
      <c r="A14" s="27"/>
      <c r="B14" s="27"/>
      <c r="C14" s="27"/>
      <c r="D14" s="27"/>
      <c r="E14" s="27"/>
      <c r="F14" s="27"/>
      <c r="G14" s="27"/>
      <c r="H14" s="27"/>
      <c r="I14" s="27"/>
      <c r="J14" s="27"/>
      <c r="K14" s="27"/>
      <c r="L14" s="356"/>
      <c r="M14" s="357"/>
      <c r="N14" s="357"/>
      <c r="O14" s="357"/>
      <c r="P14" s="357"/>
      <c r="Q14" s="357"/>
      <c r="R14" s="357"/>
      <c r="S14" s="358"/>
      <c r="T14" s="4"/>
    </row>
    <row r="15" spans="1:21" ht="14.25" customHeight="1" x14ac:dyDescent="0.35">
      <c r="A15" s="27"/>
      <c r="B15" s="27"/>
      <c r="C15" s="27"/>
      <c r="D15" s="27"/>
      <c r="E15" s="27"/>
      <c r="F15" s="27"/>
      <c r="G15" s="27"/>
      <c r="H15" s="27"/>
      <c r="I15" s="27"/>
      <c r="J15" s="27"/>
      <c r="K15" s="27"/>
      <c r="L15" s="361"/>
      <c r="M15" s="362"/>
      <c r="N15" s="362"/>
      <c r="O15" s="362"/>
      <c r="P15" s="362"/>
      <c r="Q15" s="362"/>
      <c r="R15" s="362"/>
      <c r="S15" s="363"/>
      <c r="T15" s="4"/>
    </row>
    <row r="16" spans="1:21" ht="14.25" customHeight="1" x14ac:dyDescent="0.35">
      <c r="A16" s="27"/>
      <c r="B16" s="27"/>
      <c r="C16" s="27"/>
      <c r="D16" s="27"/>
      <c r="E16" s="27"/>
      <c r="F16" s="27"/>
      <c r="G16" s="27"/>
      <c r="H16" s="27"/>
      <c r="I16" s="27"/>
      <c r="J16" s="27"/>
      <c r="K16" s="27"/>
      <c r="L16" s="364" t="s">
        <v>131</v>
      </c>
      <c r="M16" s="365"/>
      <c r="N16" s="365"/>
      <c r="O16" s="365"/>
      <c r="P16" s="365"/>
      <c r="Q16" s="365"/>
      <c r="R16" s="365"/>
      <c r="S16" s="366"/>
      <c r="T16" s="4"/>
    </row>
    <row r="17" spans="1:23" ht="15" customHeight="1" x14ac:dyDescent="0.35">
      <c r="A17" s="4"/>
      <c r="B17" s="22"/>
      <c r="C17" s="22"/>
      <c r="D17" s="22"/>
      <c r="E17" s="22"/>
      <c r="F17" s="22"/>
      <c r="G17" s="22"/>
      <c r="H17" s="22"/>
      <c r="I17" s="22"/>
      <c r="J17" s="22"/>
      <c r="K17" s="22"/>
      <c r="L17" s="353"/>
      <c r="M17" s="354"/>
      <c r="N17" s="354"/>
      <c r="O17" s="354"/>
      <c r="P17" s="354"/>
      <c r="Q17" s="354"/>
      <c r="R17" s="354"/>
      <c r="S17" s="355"/>
      <c r="T17" s="4"/>
    </row>
    <row r="18" spans="1:23" ht="14.25" customHeight="1" x14ac:dyDescent="0.35">
      <c r="A18" s="4"/>
      <c r="B18" s="26"/>
      <c r="C18" s="26"/>
      <c r="D18" s="26"/>
      <c r="E18" s="26"/>
      <c r="F18" s="26"/>
      <c r="G18" s="26"/>
      <c r="H18" s="26"/>
      <c r="I18" s="26"/>
      <c r="J18" s="26"/>
      <c r="K18" s="102" t="s">
        <v>79</v>
      </c>
      <c r="L18" s="356"/>
      <c r="M18" s="357"/>
      <c r="N18" s="357"/>
      <c r="O18" s="357"/>
      <c r="P18" s="357"/>
      <c r="Q18" s="357"/>
      <c r="R18" s="357"/>
      <c r="S18" s="358"/>
      <c r="T18" s="4"/>
    </row>
    <row r="19" spans="1:23" ht="14.25" customHeight="1" x14ac:dyDescent="0.35">
      <c r="A19" s="27"/>
      <c r="B19" s="27"/>
      <c r="C19" s="27"/>
      <c r="D19" s="27"/>
      <c r="E19" s="27"/>
      <c r="F19" s="27"/>
      <c r="G19" s="27"/>
      <c r="H19" s="27"/>
      <c r="I19" s="27"/>
      <c r="J19" s="27"/>
      <c r="K19" s="75"/>
      <c r="L19" s="356"/>
      <c r="M19" s="357"/>
      <c r="N19" s="357"/>
      <c r="O19" s="357"/>
      <c r="P19" s="357"/>
      <c r="Q19" s="357"/>
      <c r="R19" s="357"/>
      <c r="S19" s="358"/>
      <c r="T19" s="4"/>
    </row>
    <row r="20" spans="1:23" ht="14.25" customHeight="1" x14ac:dyDescent="0.35">
      <c r="A20" s="27"/>
      <c r="B20" s="27"/>
      <c r="C20" s="27"/>
      <c r="D20" s="27"/>
      <c r="E20" s="27"/>
      <c r="F20" s="27"/>
      <c r="G20" s="27"/>
      <c r="H20" s="27"/>
      <c r="I20" s="27"/>
      <c r="J20" s="27"/>
      <c r="K20" s="27"/>
      <c r="L20" s="356"/>
      <c r="M20" s="357"/>
      <c r="N20" s="357"/>
      <c r="O20" s="357"/>
      <c r="P20" s="357"/>
      <c r="Q20" s="357"/>
      <c r="R20" s="357"/>
      <c r="S20" s="358"/>
      <c r="T20" s="4"/>
    </row>
    <row r="21" spans="1:23" ht="14.25" customHeight="1" x14ac:dyDescent="0.35">
      <c r="A21" s="27"/>
      <c r="B21" s="27"/>
      <c r="C21" s="27"/>
      <c r="D21" s="27"/>
      <c r="E21" s="27"/>
      <c r="F21" s="27"/>
      <c r="G21" s="27"/>
      <c r="H21" s="27"/>
      <c r="I21" s="27"/>
      <c r="J21" s="27"/>
      <c r="K21" s="27"/>
      <c r="L21" s="361"/>
      <c r="M21" s="362"/>
      <c r="N21" s="362"/>
      <c r="O21" s="362"/>
      <c r="P21" s="362"/>
      <c r="Q21" s="362"/>
      <c r="R21" s="362"/>
      <c r="S21" s="363"/>
      <c r="T21" s="4"/>
    </row>
    <row r="22" spans="1:23" ht="14.25" customHeight="1" x14ac:dyDescent="0.35">
      <c r="A22" s="27"/>
      <c r="B22" s="27"/>
      <c r="C22" s="27"/>
      <c r="D22" s="27"/>
      <c r="E22" s="27"/>
      <c r="F22" s="27"/>
      <c r="G22" s="27"/>
      <c r="H22" s="27"/>
      <c r="I22" s="27"/>
      <c r="J22" s="27"/>
      <c r="K22" s="27"/>
      <c r="L22" s="364" t="s">
        <v>131</v>
      </c>
      <c r="M22" s="365"/>
      <c r="N22" s="365"/>
      <c r="O22" s="365"/>
      <c r="P22" s="365"/>
      <c r="Q22" s="365"/>
      <c r="R22" s="365"/>
      <c r="S22" s="366"/>
      <c r="T22" s="4"/>
    </row>
    <row r="23" spans="1:23" ht="30" customHeight="1" x14ac:dyDescent="0.35">
      <c r="A23" s="351" t="s">
        <v>202</v>
      </c>
      <c r="B23" s="351"/>
      <c r="C23" s="351"/>
      <c r="D23" s="351"/>
      <c r="E23" s="351"/>
      <c r="F23" s="351"/>
      <c r="G23" s="351"/>
      <c r="H23" s="351"/>
      <c r="I23" s="351"/>
      <c r="J23" s="351"/>
      <c r="K23" s="352"/>
      <c r="L23" s="353"/>
      <c r="M23" s="354"/>
      <c r="N23" s="354"/>
      <c r="O23" s="354"/>
      <c r="P23" s="354"/>
      <c r="Q23" s="354"/>
      <c r="R23" s="354"/>
      <c r="S23" s="355"/>
      <c r="T23" s="4"/>
    </row>
    <row r="24" spans="1:23" ht="14.25" customHeight="1" x14ac:dyDescent="0.35">
      <c r="A24" s="351"/>
      <c r="B24" s="351"/>
      <c r="C24" s="351"/>
      <c r="D24" s="351"/>
      <c r="E24" s="351"/>
      <c r="F24" s="351"/>
      <c r="G24" s="351"/>
      <c r="H24" s="351"/>
      <c r="I24" s="351"/>
      <c r="J24" s="351"/>
      <c r="K24" s="352"/>
      <c r="L24" s="356"/>
      <c r="M24" s="357"/>
      <c r="N24" s="357"/>
      <c r="O24" s="357"/>
      <c r="P24" s="357"/>
      <c r="Q24" s="357"/>
      <c r="R24" s="357"/>
      <c r="S24" s="358"/>
      <c r="T24" s="4"/>
    </row>
    <row r="25" spans="1:23" ht="14.25" customHeight="1" x14ac:dyDescent="0.35">
      <c r="A25" s="359"/>
      <c r="B25" s="359"/>
      <c r="C25" s="359"/>
      <c r="D25" s="359"/>
      <c r="E25" s="359"/>
      <c r="F25" s="359"/>
      <c r="G25" s="359"/>
      <c r="H25" s="359"/>
      <c r="I25" s="359"/>
      <c r="J25" s="359"/>
      <c r="K25" s="360"/>
      <c r="L25" s="356"/>
      <c r="M25" s="357"/>
      <c r="N25" s="357"/>
      <c r="O25" s="357"/>
      <c r="P25" s="357"/>
      <c r="Q25" s="357"/>
      <c r="R25" s="357"/>
      <c r="S25" s="358"/>
      <c r="T25" s="4"/>
    </row>
    <row r="26" spans="1:23" ht="14.25" customHeight="1" x14ac:dyDescent="0.35">
      <c r="A26" s="359"/>
      <c r="B26" s="359"/>
      <c r="C26" s="359"/>
      <c r="D26" s="359"/>
      <c r="E26" s="359"/>
      <c r="F26" s="359"/>
      <c r="G26" s="359"/>
      <c r="H26" s="359"/>
      <c r="I26" s="359"/>
      <c r="J26" s="359"/>
      <c r="K26" s="360"/>
      <c r="L26" s="361"/>
      <c r="M26" s="362"/>
      <c r="N26" s="362"/>
      <c r="O26" s="362"/>
      <c r="P26" s="362"/>
      <c r="Q26" s="362"/>
      <c r="R26" s="362"/>
      <c r="S26" s="363"/>
      <c r="T26" s="4"/>
    </row>
    <row r="27" spans="1:23" ht="14.25" customHeight="1" x14ac:dyDescent="0.35">
      <c r="A27" s="359"/>
      <c r="B27" s="359"/>
      <c r="C27" s="359"/>
      <c r="D27" s="359"/>
      <c r="E27" s="359"/>
      <c r="F27" s="359"/>
      <c r="G27" s="359"/>
      <c r="H27" s="359"/>
      <c r="I27" s="359"/>
      <c r="J27" s="359"/>
      <c r="K27" s="360"/>
      <c r="L27" s="364" t="s">
        <v>131</v>
      </c>
      <c r="M27" s="365"/>
      <c r="N27" s="365"/>
      <c r="O27" s="365"/>
      <c r="P27" s="365"/>
      <c r="Q27" s="365"/>
      <c r="R27" s="365"/>
      <c r="S27" s="366"/>
      <c r="T27" s="4"/>
    </row>
    <row r="28" spans="1:23" ht="15" customHeight="1" x14ac:dyDescent="0.35">
      <c r="A28" s="4"/>
      <c r="B28" s="22"/>
      <c r="C28" s="22"/>
      <c r="D28" s="22"/>
      <c r="E28" s="22"/>
      <c r="F28" s="22"/>
      <c r="G28" s="22"/>
      <c r="H28" s="22"/>
      <c r="I28" s="22"/>
      <c r="J28" s="22"/>
      <c r="K28" s="44" t="s">
        <v>185</v>
      </c>
      <c r="L28" s="353"/>
      <c r="M28" s="354"/>
      <c r="N28" s="354"/>
      <c r="O28" s="354"/>
      <c r="P28" s="354"/>
      <c r="Q28" s="354"/>
      <c r="R28" s="354"/>
      <c r="S28" s="355"/>
      <c r="T28" s="4"/>
    </row>
    <row r="29" spans="1:23" ht="14.25" customHeight="1" x14ac:dyDescent="0.35">
      <c r="A29" s="4"/>
      <c r="B29" s="26"/>
      <c r="C29" s="26"/>
      <c r="D29" s="26"/>
      <c r="E29" s="26"/>
      <c r="F29" s="26"/>
      <c r="G29" s="26"/>
      <c r="H29" s="26"/>
      <c r="I29" s="26"/>
      <c r="J29" s="26"/>
      <c r="K29" s="102" t="s">
        <v>61</v>
      </c>
      <c r="L29" s="356"/>
      <c r="M29" s="357"/>
      <c r="N29" s="357"/>
      <c r="O29" s="357"/>
      <c r="P29" s="357"/>
      <c r="Q29" s="357"/>
      <c r="R29" s="357"/>
      <c r="S29" s="358"/>
      <c r="T29" s="4"/>
    </row>
    <row r="30" spans="1:23" ht="14.25" customHeight="1" x14ac:dyDescent="0.35">
      <c r="A30" s="27"/>
      <c r="B30" s="27"/>
      <c r="C30" s="27"/>
      <c r="D30" s="27"/>
      <c r="E30" s="27"/>
      <c r="F30" s="27"/>
      <c r="G30" s="27"/>
      <c r="H30" s="27"/>
      <c r="I30" s="27"/>
      <c r="J30" s="27"/>
      <c r="K30" s="75"/>
      <c r="L30" s="356"/>
      <c r="M30" s="357"/>
      <c r="N30" s="357"/>
      <c r="O30" s="357"/>
      <c r="P30" s="357"/>
      <c r="Q30" s="357"/>
      <c r="R30" s="357"/>
      <c r="S30" s="358"/>
      <c r="T30" s="4"/>
    </row>
    <row r="31" spans="1:23" ht="14.25" customHeight="1" x14ac:dyDescent="0.35">
      <c r="A31" s="27"/>
      <c r="B31" s="27"/>
      <c r="C31" s="27"/>
      <c r="D31" s="27"/>
      <c r="E31" s="27"/>
      <c r="F31" s="27"/>
      <c r="G31" s="27"/>
      <c r="H31" s="27"/>
      <c r="I31" s="27"/>
      <c r="J31" s="27"/>
      <c r="K31" s="27"/>
      <c r="L31" s="356"/>
      <c r="M31" s="357"/>
      <c r="N31" s="357"/>
      <c r="O31" s="357"/>
      <c r="P31" s="357"/>
      <c r="Q31" s="357"/>
      <c r="R31" s="357"/>
      <c r="S31" s="358"/>
      <c r="T31" s="4"/>
    </row>
    <row r="32" spans="1:23" ht="14.25" customHeight="1" x14ac:dyDescent="0.35">
      <c r="A32" s="27"/>
      <c r="B32" s="27"/>
      <c r="C32" s="27"/>
      <c r="D32" s="27"/>
      <c r="E32" s="27"/>
      <c r="F32" s="27"/>
      <c r="G32" s="27"/>
      <c r="H32" s="27"/>
      <c r="I32" s="27"/>
      <c r="J32" s="27"/>
      <c r="K32" s="27"/>
      <c r="L32" s="361"/>
      <c r="M32" s="362"/>
      <c r="N32" s="362"/>
      <c r="O32" s="362"/>
      <c r="P32" s="362"/>
      <c r="Q32" s="362"/>
      <c r="R32" s="362"/>
      <c r="S32" s="363"/>
      <c r="T32" s="22"/>
      <c r="U32" s="68"/>
      <c r="V32" s="68"/>
      <c r="W32" s="68"/>
    </row>
    <row r="33" spans="1:20" ht="14.25" customHeight="1" x14ac:dyDescent="0.35">
      <c r="A33" s="28"/>
      <c r="B33" s="28"/>
      <c r="C33" s="28"/>
      <c r="D33" s="28"/>
      <c r="E33" s="28"/>
      <c r="F33" s="28"/>
      <c r="G33" s="28"/>
      <c r="H33" s="28"/>
      <c r="I33" s="28"/>
      <c r="J33" s="28"/>
      <c r="K33" s="28"/>
      <c r="L33" s="364" t="s">
        <v>131</v>
      </c>
      <c r="M33" s="365"/>
      <c r="N33" s="365"/>
      <c r="O33" s="365"/>
      <c r="P33" s="365"/>
      <c r="Q33" s="365"/>
      <c r="R33" s="365"/>
      <c r="S33" s="366"/>
      <c r="T33" s="4"/>
    </row>
    <row r="34" spans="1:20" ht="15" customHeight="1" x14ac:dyDescent="0.35">
      <c r="A34" s="4"/>
      <c r="B34" s="4"/>
      <c r="C34" s="4"/>
      <c r="D34" s="4"/>
      <c r="E34" s="4"/>
      <c r="F34" s="4"/>
      <c r="G34" s="4"/>
      <c r="H34" s="4"/>
      <c r="I34" s="4"/>
      <c r="J34" s="4"/>
      <c r="K34" s="4"/>
      <c r="L34" s="353"/>
      <c r="M34" s="354"/>
      <c r="N34" s="354"/>
      <c r="O34" s="354"/>
      <c r="P34" s="354"/>
      <c r="Q34" s="354"/>
      <c r="R34" s="354"/>
      <c r="S34" s="355"/>
      <c r="T34" s="4"/>
    </row>
    <row r="35" spans="1:20" ht="14.25" customHeight="1" x14ac:dyDescent="0.35">
      <c r="A35" s="4"/>
      <c r="B35" s="22"/>
      <c r="C35" s="22"/>
      <c r="D35" s="22"/>
      <c r="E35" s="22"/>
      <c r="F35" s="22"/>
      <c r="G35" s="22"/>
      <c r="H35" s="22"/>
      <c r="I35" s="22"/>
      <c r="J35" s="22"/>
      <c r="K35" s="102" t="s">
        <v>60</v>
      </c>
      <c r="L35" s="356"/>
      <c r="M35" s="357"/>
      <c r="N35" s="357"/>
      <c r="O35" s="357"/>
      <c r="P35" s="357"/>
      <c r="Q35" s="357"/>
      <c r="R35" s="357"/>
      <c r="S35" s="358"/>
      <c r="T35" s="4"/>
    </row>
    <row r="36" spans="1:20" ht="14.25" customHeight="1" x14ac:dyDescent="0.35">
      <c r="A36" s="4"/>
      <c r="B36" s="27"/>
      <c r="C36" s="27"/>
      <c r="D36" s="27"/>
      <c r="E36" s="27"/>
      <c r="F36" s="27"/>
      <c r="G36" s="27"/>
      <c r="H36" s="27"/>
      <c r="I36" s="27"/>
      <c r="J36" s="27"/>
      <c r="K36" s="75"/>
      <c r="L36" s="356"/>
      <c r="M36" s="357"/>
      <c r="N36" s="357"/>
      <c r="O36" s="357"/>
      <c r="P36" s="357"/>
      <c r="Q36" s="357"/>
      <c r="R36" s="357"/>
      <c r="S36" s="358"/>
      <c r="T36" s="4"/>
    </row>
    <row r="37" spans="1:20" ht="14.25" customHeight="1" x14ac:dyDescent="0.35">
      <c r="A37" s="27"/>
      <c r="B37" s="27"/>
      <c r="C37" s="27"/>
      <c r="D37" s="27"/>
      <c r="E37" s="27"/>
      <c r="F37" s="27"/>
      <c r="G37" s="27"/>
      <c r="H37" s="27"/>
      <c r="I37" s="27"/>
      <c r="J37" s="27"/>
      <c r="K37" s="27"/>
      <c r="L37" s="356"/>
      <c r="M37" s="357"/>
      <c r="N37" s="357"/>
      <c r="O37" s="357"/>
      <c r="P37" s="357"/>
      <c r="Q37" s="357"/>
      <c r="R37" s="357"/>
      <c r="S37" s="358"/>
      <c r="T37" s="4"/>
    </row>
    <row r="38" spans="1:20" ht="14.25" customHeight="1" x14ac:dyDescent="0.35">
      <c r="A38" s="27"/>
      <c r="B38" s="27"/>
      <c r="C38" s="27"/>
      <c r="D38" s="27"/>
      <c r="E38" s="27"/>
      <c r="F38" s="27"/>
      <c r="G38" s="27"/>
      <c r="H38" s="27"/>
      <c r="I38" s="27"/>
      <c r="J38" s="27"/>
      <c r="K38" s="27"/>
      <c r="L38" s="361"/>
      <c r="M38" s="362"/>
      <c r="N38" s="362"/>
      <c r="O38" s="362"/>
      <c r="P38" s="362"/>
      <c r="Q38" s="362"/>
      <c r="R38" s="362"/>
      <c r="S38" s="363"/>
      <c r="T38" s="4"/>
    </row>
    <row r="39" spans="1:20" ht="14.25" customHeight="1" x14ac:dyDescent="0.35">
      <c r="A39" s="4"/>
      <c r="B39" s="4"/>
      <c r="C39" s="4"/>
      <c r="D39" s="4"/>
      <c r="E39" s="4"/>
      <c r="F39" s="4"/>
      <c r="G39" s="4"/>
      <c r="H39" s="4"/>
      <c r="I39" s="4"/>
      <c r="J39" s="4"/>
      <c r="K39" s="4"/>
      <c r="L39" s="364" t="s">
        <v>131</v>
      </c>
      <c r="M39" s="365"/>
      <c r="N39" s="365"/>
      <c r="O39" s="365"/>
      <c r="P39" s="365"/>
      <c r="Q39" s="365"/>
      <c r="R39" s="365"/>
      <c r="S39" s="366"/>
      <c r="T39" s="4"/>
    </row>
    <row r="40" spans="1:20" x14ac:dyDescent="0.35">
      <c r="A40" s="4"/>
      <c r="B40" s="4"/>
      <c r="C40" s="4"/>
      <c r="D40" s="4"/>
      <c r="E40" s="4"/>
      <c r="F40" s="4"/>
      <c r="G40" s="4"/>
      <c r="H40" s="4"/>
      <c r="I40" s="4"/>
      <c r="J40" s="4"/>
      <c r="K40" s="4"/>
      <c r="L40" s="4"/>
      <c r="M40" s="4"/>
      <c r="N40" s="4"/>
      <c r="O40" s="4"/>
      <c r="P40" s="4"/>
      <c r="Q40" s="4"/>
      <c r="R40" s="4"/>
      <c r="S40" s="4"/>
      <c r="T40" s="4"/>
    </row>
  </sheetData>
  <sheetProtection algorithmName="SHA-512" hashValue="i2JCSt7ZhBOxvqV/0k/2fEhtMJ+xukZPrqYj8p0d7s/n/tzTdQY6Q+h0bNi4VXCco8JK+2SHxJdEXATo9SCM1w==" saltValue="RIpBgejBAeVNJW1kZQDNyQ==" spinCount="100000" sheet="1"/>
  <mergeCells count="22">
    <mergeCell ref="A3:T3"/>
    <mergeCell ref="A7:T7"/>
    <mergeCell ref="A9:T9"/>
    <mergeCell ref="A5:E5"/>
    <mergeCell ref="A2:P2"/>
    <mergeCell ref="L11:S14"/>
    <mergeCell ref="L15:S15"/>
    <mergeCell ref="L16:S16"/>
    <mergeCell ref="L17:S20"/>
    <mergeCell ref="L39:S39"/>
    <mergeCell ref="L21:S21"/>
    <mergeCell ref="L22:S22"/>
    <mergeCell ref="L28:S31"/>
    <mergeCell ref="L32:S32"/>
    <mergeCell ref="L33:S33"/>
    <mergeCell ref="L34:S37"/>
    <mergeCell ref="L38:S38"/>
    <mergeCell ref="A23:K24"/>
    <mergeCell ref="L23:S25"/>
    <mergeCell ref="A25:K27"/>
    <mergeCell ref="L26:S26"/>
    <mergeCell ref="L27:S27"/>
  </mergeCells>
  <conditionalFormatting sqref="A3">
    <cfRule type="containsText" dxfId="7" priority="2" operator="containsText" text="January 00 1900">
      <formula>NOT(ISERROR(SEARCH("January 00 1900",A3)))</formula>
    </cfRule>
    <cfRule type="cellIs" dxfId="6" priority="3" operator="equal">
      <formula>0</formula>
    </cfRule>
  </conditionalFormatting>
  <conditionalFormatting sqref="A40">
    <cfRule type="containsText" dxfId="5" priority="1" operator="containsText" text=", , January 00 1900">
      <formula>NOT(ISERROR(SEARCH(", , January 00 1900",A40)))</formula>
    </cfRule>
  </conditionalFormatting>
  <hyperlinks>
    <hyperlink ref="A5" r:id="rId1"/>
  </hyperlinks>
  <printOptions horizontalCentered="1"/>
  <pageMargins left="0.25" right="0.25" top="0.5" bottom="0.25" header="0.3" footer="0.3"/>
  <pageSetup orientation="portrait" r:id="rId2"/>
  <drawing r:id="rId3"/>
  <legacyDrawing r:id="rId4"/>
  <oleObjects>
    <mc:AlternateContent xmlns:mc="http://schemas.openxmlformats.org/markup-compatibility/2006">
      <mc:Choice Requires="x14">
        <oleObject progId="FoxitPhantomPDF.Document" dvAspect="DVASPECT_ICON" shapeId="33793" r:id="rId5">
          <objectPr defaultSize="0" autoPict="0" r:id="rId6">
            <anchor moveWithCells="1" sizeWithCells="1">
              <from>
                <xdr:col>13</xdr:col>
                <xdr:colOff>310243</xdr:colOff>
                <xdr:row>10</xdr:row>
                <xdr:rowOff>125186</xdr:rowOff>
              </from>
              <to>
                <xdr:col>16</xdr:col>
                <xdr:colOff>168729</xdr:colOff>
                <xdr:row>14</xdr:row>
                <xdr:rowOff>163286</xdr:rowOff>
              </to>
            </anchor>
          </objectPr>
        </oleObject>
      </mc:Choice>
      <mc:Fallback>
        <oleObject progId="FoxitPhantomPDF.Document" dvAspect="DVASPECT_ICON" shapeId="33793" r:id="rId5"/>
      </mc:Fallback>
    </mc:AlternateContent>
    <mc:AlternateContent xmlns:mc="http://schemas.openxmlformats.org/markup-compatibility/2006">
      <mc:Choice Requires="x14">
        <oleObject progId="FoxitPhantomPDF.Document" dvAspect="DVASPECT_ICON" shapeId="33795" r:id="rId7">
          <objectPr defaultSize="0" r:id="rId8">
            <anchor moveWithCells="1" sizeWithCells="1">
              <from>
                <xdr:col>13</xdr:col>
                <xdr:colOff>277586</xdr:colOff>
                <xdr:row>16</xdr:row>
                <xdr:rowOff>114300</xdr:rowOff>
              </from>
              <to>
                <xdr:col>16</xdr:col>
                <xdr:colOff>136071</xdr:colOff>
                <xdr:row>20</xdr:row>
                <xdr:rowOff>152400</xdr:rowOff>
              </to>
            </anchor>
          </objectPr>
        </oleObject>
      </mc:Choice>
      <mc:Fallback>
        <oleObject progId="FoxitPhantomPDF.Document" dvAspect="DVASPECT_ICON" shapeId="33795" r:id="rId7"/>
      </mc:Fallback>
    </mc:AlternateContent>
    <mc:AlternateContent xmlns:mc="http://schemas.openxmlformats.org/markup-compatibility/2006">
      <mc:Choice Requires="x14">
        <oleObject progId="FoxitPhantomPDF.Document" dvAspect="DVASPECT_ICON" shapeId="33796" r:id="rId9">
          <objectPr defaultSize="0" r:id="rId10">
            <anchor moveWithCells="1" sizeWithCells="1">
              <from>
                <xdr:col>13</xdr:col>
                <xdr:colOff>277586</xdr:colOff>
                <xdr:row>22</xdr:row>
                <xdr:rowOff>114300</xdr:rowOff>
              </from>
              <to>
                <xdr:col>16</xdr:col>
                <xdr:colOff>136071</xdr:colOff>
                <xdr:row>25</xdr:row>
                <xdr:rowOff>141514</xdr:rowOff>
              </to>
            </anchor>
          </objectPr>
        </oleObject>
      </mc:Choice>
      <mc:Fallback>
        <oleObject progId="FoxitPhantomPDF.Document" dvAspect="DVASPECT_ICON" shapeId="33796" r:id="rId9"/>
      </mc:Fallback>
    </mc:AlternateContent>
    <mc:AlternateContent xmlns:mc="http://schemas.openxmlformats.org/markup-compatibility/2006">
      <mc:Choice Requires="x14">
        <oleObject progId="FoxitPhantomPDF.Document" dvAspect="DVASPECT_ICON" shapeId="33797" r:id="rId11">
          <objectPr defaultSize="0" r:id="rId12">
            <anchor moveWithCells="1" sizeWithCells="1">
              <from>
                <xdr:col>13</xdr:col>
                <xdr:colOff>277586</xdr:colOff>
                <xdr:row>27</xdr:row>
                <xdr:rowOff>114300</xdr:rowOff>
              </from>
              <to>
                <xdr:col>16</xdr:col>
                <xdr:colOff>136071</xdr:colOff>
                <xdr:row>31</xdr:row>
                <xdr:rowOff>152400</xdr:rowOff>
              </to>
            </anchor>
          </objectPr>
        </oleObject>
      </mc:Choice>
      <mc:Fallback>
        <oleObject progId="FoxitPhantomPDF.Document" dvAspect="DVASPECT_ICON" shapeId="33797" r:id="rId11"/>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Request_x0020_Master_x0020_ID xmlns="344f1578-5033-4cd5-9130-d0f96c8dfa75" xsi:nil="true"/>
    <Uploaded_x0020_By xmlns="344f1578-5033-4cd5-9130-d0f96c8dfa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2FAD5BA0A5F7498881F08F7B5DB9E9" ma:contentTypeVersion="8" ma:contentTypeDescription="Create a new document." ma:contentTypeScope="" ma:versionID="3c2f249cad55a14205226690f448f74b">
  <xsd:schema xmlns:xsd="http://www.w3.org/2001/XMLSchema" xmlns:xs="http://www.w3.org/2001/XMLSchema" xmlns:p="http://schemas.microsoft.com/office/2006/metadata/properties" xmlns:ns2="344f1578-5033-4cd5-9130-d0f96c8dfa75" xmlns:ns3="a78e3f42-8b58-4cf5-a404-787808b7749f" targetNamespace="http://schemas.microsoft.com/office/2006/metadata/properties" ma:root="true" ma:fieldsID="8ea1aed9565cb532d1265ce62da43197" ns2:_="" ns3:_="">
    <xsd:import namespace="344f1578-5033-4cd5-9130-d0f96c8dfa75"/>
    <xsd:import namespace="a78e3f42-8b58-4cf5-a404-787808b7749f"/>
    <xsd:element name="properties">
      <xsd:complexType>
        <xsd:sequence>
          <xsd:element name="documentManagement">
            <xsd:complexType>
              <xsd:all>
                <xsd:element ref="ns2:Uploaded_x0020_By" minOccurs="0"/>
                <xsd:element ref="ns2:Request_x0020_Master_x0020_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f1578-5033-4cd5-9130-d0f96c8dfa75" elementFormDefault="qualified">
    <xsd:import namespace="http://schemas.microsoft.com/office/2006/documentManagement/types"/>
    <xsd:import namespace="http://schemas.microsoft.com/office/infopath/2007/PartnerControls"/>
    <xsd:element name="Uploaded_x0020_By" ma:index="8" nillable="true" ma:displayName="Uploaded By" ma:internalName="Uploaded_x0020_By">
      <xsd:simpleType>
        <xsd:restriction base="dms:Text">
          <xsd:maxLength value="255"/>
        </xsd:restriction>
      </xsd:simpleType>
    </xsd:element>
    <xsd:element name="Request_x0020_Master_x0020_ID" ma:index="9" nillable="true" ma:displayName="Request Master ID" ma:internalName="Request_x0020_Master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e3f42-8b58-4cf5-a404-787808b7749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B3552D-A9AC-4DE1-B5F4-6D845EF18F31}">
  <ds:schemaRefs>
    <ds:schemaRef ds:uri="http://purl.org/dc/dcmitype/"/>
    <ds:schemaRef ds:uri="http://purl.org/dc/elements/1.1/"/>
    <ds:schemaRef ds:uri="http://schemas.microsoft.com/office/2006/metadata/properties"/>
    <ds:schemaRef ds:uri="http://schemas.microsoft.com/office/2006/documentManagement/types"/>
    <ds:schemaRef ds:uri="344f1578-5033-4cd5-9130-d0f96c8dfa75"/>
    <ds:schemaRef ds:uri="http://schemas.microsoft.com/office/infopath/2007/PartnerControls"/>
    <ds:schemaRef ds:uri="http://purl.org/dc/terms/"/>
    <ds:schemaRef ds:uri="http://schemas.openxmlformats.org/package/2006/metadata/core-properties"/>
    <ds:schemaRef ds:uri="a78e3f42-8b58-4cf5-a404-787808b7749f"/>
    <ds:schemaRef ds:uri="http://www.w3.org/XML/1998/namespace"/>
  </ds:schemaRefs>
</ds:datastoreItem>
</file>

<file path=customXml/itemProps2.xml><?xml version="1.0" encoding="utf-8"?>
<ds:datastoreItem xmlns:ds="http://schemas.openxmlformats.org/officeDocument/2006/customXml" ds:itemID="{F0B3DBF7-CA10-481F-9948-8C817DE7AE4F}">
  <ds:schemaRefs>
    <ds:schemaRef ds:uri="http://schemas.microsoft.com/sharepoint/v3/contenttype/forms"/>
  </ds:schemaRefs>
</ds:datastoreItem>
</file>

<file path=customXml/itemProps3.xml><?xml version="1.0" encoding="utf-8"?>
<ds:datastoreItem xmlns:ds="http://schemas.openxmlformats.org/officeDocument/2006/customXml" ds:itemID="{5A415DDD-7553-43D6-907E-251EBFE51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f1578-5033-4cd5-9130-d0f96c8dfa75"/>
    <ds:schemaRef ds:uri="a78e3f42-8b58-4cf5-a404-787808b774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63</vt:i4>
      </vt:variant>
    </vt:vector>
  </HeadingPairs>
  <TitlesOfParts>
    <vt:vector size="72" baseType="lpstr">
      <vt:lpstr>Substances with Addl Questions</vt:lpstr>
      <vt:lpstr>RSL</vt:lpstr>
      <vt:lpstr>Dropdowns</vt:lpstr>
      <vt:lpstr> Introduction</vt:lpstr>
      <vt:lpstr> A - Contact Info</vt:lpstr>
      <vt:lpstr> B - Product Info</vt:lpstr>
      <vt:lpstr> C - Composition</vt:lpstr>
      <vt:lpstr> D - Regulatory Info</vt:lpstr>
      <vt:lpstr> E - Attachments</vt:lpstr>
      <vt:lpstr>BiocideRegENG</vt:lpstr>
      <vt:lpstr>' B - Product Info'!CASwAddlQuestions</vt:lpstr>
      <vt:lpstr>' C - Composition'!CASwAddlQuestions</vt:lpstr>
      <vt:lpstr>' D - Regulatory Info'!CASwAddlQuestions</vt:lpstr>
      <vt:lpstr>' E - Attachments'!CASwAddlQuestions</vt:lpstr>
      <vt:lpstr>' Introduction'!CASwAddlQuestions</vt:lpstr>
      <vt:lpstr>CASwAddlQuestions</vt:lpstr>
      <vt:lpstr>ChemInvENG</vt:lpstr>
      <vt:lpstr>DropDownBiocideRegENG</vt:lpstr>
      <vt:lpstr>DropDownBiocideTRANS</vt:lpstr>
      <vt:lpstr>DropDownChemInvCAENG</vt:lpstr>
      <vt:lpstr>DropDownChemInvCATRANS</vt:lpstr>
      <vt:lpstr>DropDownChemInvEUENG</vt:lpstr>
      <vt:lpstr>DropDownChemInvEUTRANS</vt:lpstr>
      <vt:lpstr>DropDownChemInvSTDENG</vt:lpstr>
      <vt:lpstr>DropDownChemInvSTDTRANS</vt:lpstr>
      <vt:lpstr>DropDownChemInvUSENG</vt:lpstr>
      <vt:lpstr>DropDownChemInvUSTRANS</vt:lpstr>
      <vt:lpstr>DropDownComponentTypeENG</vt:lpstr>
      <vt:lpstr>DropDownComponentTypeTRANS</vt:lpstr>
      <vt:lpstr>DropDownDensityENG</vt:lpstr>
      <vt:lpstr>DropDownDensityTRANS</vt:lpstr>
      <vt:lpstr>DropDownFlashPointMethENG</vt:lpstr>
      <vt:lpstr>DropDownFlashPointMethTRANS</vt:lpstr>
      <vt:lpstr>DropDownImpurityENG</vt:lpstr>
      <vt:lpstr>DropDownImpurityTRANS</vt:lpstr>
      <vt:lpstr>DropDownNanoBondENG</vt:lpstr>
      <vt:lpstr>DropDownNanoBondTRANS</vt:lpstr>
      <vt:lpstr>DropDownNanoCompENG</vt:lpstr>
      <vt:lpstr>DropDownNanoCompTRANS</vt:lpstr>
      <vt:lpstr>DropDownNanoDustENG</vt:lpstr>
      <vt:lpstr>DropDownNanoDustTRANS</vt:lpstr>
      <vt:lpstr>DropDownNanoPartSizeENG</vt:lpstr>
      <vt:lpstr>DropDownNanoPartSizeTRANS</vt:lpstr>
      <vt:lpstr>DropDownNanoShapeENG</vt:lpstr>
      <vt:lpstr>DropDownNanoShapeTRANS</vt:lpstr>
      <vt:lpstr>DropDownNanoSurfENG</vt:lpstr>
      <vt:lpstr>DropDownNanoSurfTRANS</vt:lpstr>
      <vt:lpstr>DropDownPhysicalDescENG</vt:lpstr>
      <vt:lpstr>DropDownPhysicalDescTRANS</vt:lpstr>
      <vt:lpstr>DropDownPhysStateENG</vt:lpstr>
      <vt:lpstr>DropDownPhysStateTRANS</vt:lpstr>
      <vt:lpstr>DropDownShelfLifeENG</vt:lpstr>
      <vt:lpstr>DropDownShelfLifeTRANS</vt:lpstr>
      <vt:lpstr>DropDownTempENG</vt:lpstr>
      <vt:lpstr>DropDownTempTRANS</vt:lpstr>
      <vt:lpstr>DropDownYesNoENG</vt:lpstr>
      <vt:lpstr>DropDownYesNoTRANS</vt:lpstr>
      <vt:lpstr>' A - Contact Info'!PARTA</vt:lpstr>
      <vt:lpstr>' D - Regulatory Info'!PARTEREG</vt:lpstr>
      <vt:lpstr>' A - Contact Info'!Print_Area</vt:lpstr>
      <vt:lpstr>' B - Product Info'!Print_Area</vt:lpstr>
      <vt:lpstr>' C - Composition'!Print_Area</vt:lpstr>
      <vt:lpstr>' D - Regulatory Info'!Print_Area</vt:lpstr>
      <vt:lpstr>' E - Attachments'!Print_Area</vt:lpstr>
      <vt:lpstr>' Introduction'!Print_Area</vt:lpstr>
      <vt:lpstr>' A - Contact Info'!Print_Titles</vt:lpstr>
      <vt:lpstr>' B - Product Info'!Print_Titles</vt:lpstr>
      <vt:lpstr>' C - Composition'!Print_Titles</vt:lpstr>
      <vt:lpstr>' D - Regulatory Info'!Print_Titles</vt:lpstr>
      <vt:lpstr>' E - Attachments'!Print_Titles</vt:lpstr>
      <vt:lpstr>' Introduction'!Print_Titles</vt:lpstr>
      <vt:lpstr>RSLtbl</vt:lpstr>
    </vt:vector>
  </TitlesOfParts>
  <Company>PPG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cdrum@ppg.com</dc:creator>
  <cp:lastModifiedBy>Goldbach, Krysta [C]</cp:lastModifiedBy>
  <cp:lastPrinted>2020-11-23T22:16:50Z</cp:lastPrinted>
  <dcterms:created xsi:type="dcterms:W3CDTF">2010-10-22T19:34:53Z</dcterms:created>
  <dcterms:modified xsi:type="dcterms:W3CDTF">2021-04-09T14:03:52Z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0x010100832FAD5BA0A5F7498881F08F7B5DB9E9</vt:lpwstr>
  </property>
  <property fmtid="{D5CDD505-2E9C-101B-9397-08002B2CF9AE}" pid="3"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4" name="PriorMapLocation">
    <vt:lpwstr>1Set2jh5Jw4elU2PPoGKHvcvzumfxFPbHIuhbuJMhLjnfLTfON8J/Ye95xpJpw92aaWAk2/ZLWGEpKYsye/kp3Ju4yUsLU5KCZY2t+t2kDTU=</vt:lpwstr>
  </property>
  <property fmtid="{D5CDD505-2E9C-101B-9397-08002B2CF9AE}" pid="5" name="MAPCITE Version">
    <vt:lpwstr>Version 1.3.1.4</vt:lpwstr>
  </property>
  <property fmtid="{D5CDD505-2E9C-101B-9397-08002B2CF9AE}" pid="6" name="Order">
    <vt:r8>3148700</vt:r8>
  </property>
  <property fmtid="{D5CDD505-2E9C-101B-9397-08002B2CF9AE}" pid="7" name="xd_ProgID">
    <vt:lpwstr/>
  </property>
  <property fmtid="{D5CDD505-2E9C-101B-9397-08002B2CF9AE}" pid="8" name="TemplateUrl">
    <vt:lpwstr/>
  </property>
</Properties>
</file>